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marissa.rua\Documents\MARISSA RUA\DOCUMENTOS PROCESO GRAN FORMATO 2024\"/>
    </mc:Choice>
  </mc:AlternateContent>
  <bookViews>
    <workbookView xWindow="0" yWindow="0" windowWidth="23925" windowHeight="6060" firstSheet="1" activeTab="1"/>
  </bookViews>
  <sheets>
    <sheet name="Hoja3" sheetId="3" state="hidden" r:id="rId1"/>
    <sheet name="Hoja3 (2)" sheetId="4" r:id="rId2"/>
  </sheets>
  <definedNames>
    <definedName name="_xlnm._FilterDatabase" localSheetId="1" hidden="1">'Hoja3 (2)'!$A$3:$N$57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60" i="4" l="1"/>
  <c r="C61" i="4"/>
  <c r="K6" i="4" l="1"/>
  <c r="L6" i="4"/>
  <c r="M6" i="4"/>
  <c r="N6" i="4"/>
  <c r="K7" i="4"/>
  <c r="L7" i="4"/>
  <c r="M7" i="4"/>
  <c r="N7" i="4"/>
  <c r="K8" i="4"/>
  <c r="L8" i="4"/>
  <c r="M8" i="4"/>
  <c r="N8" i="4"/>
  <c r="K9" i="4"/>
  <c r="L9" i="4"/>
  <c r="M9" i="4"/>
  <c r="N9" i="4"/>
  <c r="K11" i="4"/>
  <c r="N11" i="4" s="1"/>
  <c r="L11" i="4"/>
  <c r="M11" i="4"/>
  <c r="K12" i="4"/>
  <c r="N12" i="4" s="1"/>
  <c r="L12" i="4"/>
  <c r="M12" i="4"/>
  <c r="K13" i="4"/>
  <c r="N13" i="4" s="1"/>
  <c r="L13" i="4"/>
  <c r="M13" i="4"/>
  <c r="K14" i="4"/>
  <c r="N14" i="4" s="1"/>
  <c r="L14" i="4"/>
  <c r="M14" i="4"/>
  <c r="K15" i="4"/>
  <c r="N15" i="4" s="1"/>
  <c r="L15" i="4"/>
  <c r="M15" i="4"/>
  <c r="K16" i="4"/>
  <c r="N16" i="4" s="1"/>
  <c r="L16" i="4"/>
  <c r="M16" i="4"/>
  <c r="K18" i="4"/>
  <c r="N18" i="4" s="1"/>
  <c r="L18" i="4"/>
  <c r="M18" i="4"/>
  <c r="K19" i="4"/>
  <c r="N19" i="4" s="1"/>
  <c r="L19" i="4"/>
  <c r="M19" i="4"/>
  <c r="K20" i="4"/>
  <c r="N20" i="4" s="1"/>
  <c r="L20" i="4"/>
  <c r="M20" i="4"/>
  <c r="K21" i="4"/>
  <c r="N21" i="4" s="1"/>
  <c r="L21" i="4"/>
  <c r="M21" i="4"/>
  <c r="K22" i="4"/>
  <c r="N22" i="4" s="1"/>
  <c r="L22" i="4"/>
  <c r="M22" i="4"/>
  <c r="K23" i="4"/>
  <c r="N23" i="4" s="1"/>
  <c r="L23" i="4"/>
  <c r="M23" i="4"/>
  <c r="K24" i="4"/>
  <c r="L24" i="4"/>
  <c r="M24" i="4"/>
  <c r="N24" i="4"/>
  <c r="K25" i="4"/>
  <c r="L25" i="4"/>
  <c r="M25" i="4"/>
  <c r="N25" i="4"/>
  <c r="K26" i="4"/>
  <c r="L26" i="4"/>
  <c r="M26" i="4"/>
  <c r="N26" i="4"/>
  <c r="K28" i="4"/>
  <c r="N28" i="4" s="1"/>
  <c r="L28" i="4"/>
  <c r="M28" i="4"/>
  <c r="K29" i="4"/>
  <c r="N29" i="4" s="1"/>
  <c r="L29" i="4"/>
  <c r="M29" i="4"/>
  <c r="K31" i="4"/>
  <c r="N31" i="4" s="1"/>
  <c r="L31" i="4"/>
  <c r="M31" i="4"/>
  <c r="K32" i="4"/>
  <c r="N32" i="4" s="1"/>
  <c r="L32" i="4"/>
  <c r="M32" i="4"/>
  <c r="K34" i="4"/>
  <c r="N34" i="4" s="1"/>
  <c r="L34" i="4"/>
  <c r="M34" i="4"/>
  <c r="K35" i="4"/>
  <c r="N35" i="4" s="1"/>
  <c r="L35" i="4"/>
  <c r="M35" i="4"/>
  <c r="K37" i="4"/>
  <c r="N37" i="4" s="1"/>
  <c r="L37" i="4"/>
  <c r="M37" i="4"/>
  <c r="K39" i="4"/>
  <c r="L39" i="4"/>
  <c r="M39" i="4"/>
  <c r="N39" i="4"/>
  <c r="K40" i="4"/>
  <c r="L40" i="4"/>
  <c r="M40" i="4"/>
  <c r="N40" i="4"/>
  <c r="K42" i="4"/>
  <c r="L42" i="4"/>
  <c r="M42" i="4"/>
  <c r="N42" i="4"/>
  <c r="K44" i="4"/>
  <c r="N44" i="4" s="1"/>
  <c r="L44" i="4"/>
  <c r="M44" i="4"/>
  <c r="K45" i="4"/>
  <c r="N45" i="4" s="1"/>
  <c r="L45" i="4"/>
  <c r="M45" i="4"/>
  <c r="K46" i="4"/>
  <c r="N46" i="4" s="1"/>
  <c r="L46" i="4"/>
  <c r="M46" i="4"/>
  <c r="K47" i="4"/>
  <c r="N47" i="4" s="1"/>
  <c r="L47" i="4"/>
  <c r="M47" i="4"/>
  <c r="K48" i="4"/>
  <c r="N48" i="4" s="1"/>
  <c r="L48" i="4"/>
  <c r="M48" i="4"/>
  <c r="K49" i="4"/>
  <c r="N49" i="4" s="1"/>
  <c r="L49" i="4"/>
  <c r="M49" i="4"/>
  <c r="K50" i="4"/>
  <c r="N50" i="4" s="1"/>
  <c r="L50" i="4"/>
  <c r="M50" i="4"/>
  <c r="K52" i="4"/>
  <c r="N52" i="4" s="1"/>
  <c r="L52" i="4"/>
  <c r="M52" i="4"/>
  <c r="K54" i="4"/>
  <c r="L54" i="4"/>
  <c r="M54" i="4"/>
  <c r="N54" i="4"/>
  <c r="K55" i="4"/>
  <c r="L55" i="4"/>
  <c r="M55" i="4"/>
  <c r="N55" i="4"/>
  <c r="K56" i="4"/>
  <c r="N56" i="4" s="1"/>
  <c r="L56" i="4"/>
  <c r="M56" i="4"/>
  <c r="M5" i="4"/>
  <c r="L5" i="4"/>
  <c r="K5" i="4"/>
  <c r="N5" i="4" l="1"/>
  <c r="N57" i="4" s="1"/>
  <c r="F5" i="4" l="1"/>
  <c r="I56" i="4" l="1"/>
  <c r="J56" i="4" s="1"/>
  <c r="F56" i="4"/>
  <c r="G56" i="4" s="1"/>
  <c r="I55" i="4"/>
  <c r="J55" i="4" s="1"/>
  <c r="F55" i="4"/>
  <c r="G55" i="4" s="1"/>
  <c r="I54" i="4"/>
  <c r="J54" i="4" s="1"/>
  <c r="F54" i="4"/>
  <c r="G54" i="4" s="1"/>
  <c r="I53" i="4"/>
  <c r="J53" i="4" s="1"/>
  <c r="I52" i="4"/>
  <c r="J52" i="4" s="1"/>
  <c r="F52" i="4"/>
  <c r="G52" i="4" s="1"/>
  <c r="I51" i="4"/>
  <c r="J51" i="4" s="1"/>
  <c r="I50" i="4"/>
  <c r="J50" i="4" s="1"/>
  <c r="F50" i="4"/>
  <c r="G50" i="4" s="1"/>
  <c r="I49" i="4"/>
  <c r="J49" i="4" s="1"/>
  <c r="F49" i="4"/>
  <c r="G49" i="4" s="1"/>
  <c r="I48" i="4"/>
  <c r="J48" i="4" s="1"/>
  <c r="F48" i="4"/>
  <c r="G48" i="4" s="1"/>
  <c r="I47" i="4"/>
  <c r="J47" i="4" s="1"/>
  <c r="F47" i="4"/>
  <c r="G47" i="4" s="1"/>
  <c r="I46" i="4"/>
  <c r="J46" i="4" s="1"/>
  <c r="F46" i="4"/>
  <c r="G46" i="4" s="1"/>
  <c r="I45" i="4"/>
  <c r="J45" i="4" s="1"/>
  <c r="F45" i="4"/>
  <c r="G45" i="4" s="1"/>
  <c r="I44" i="4"/>
  <c r="J44" i="4" s="1"/>
  <c r="F44" i="4"/>
  <c r="G44" i="4" s="1"/>
  <c r="I43" i="4"/>
  <c r="J43" i="4" s="1"/>
  <c r="I42" i="4"/>
  <c r="J42" i="4" s="1"/>
  <c r="F42" i="4"/>
  <c r="G42" i="4" s="1"/>
  <c r="I41" i="4"/>
  <c r="J41" i="4" s="1"/>
  <c r="I40" i="4"/>
  <c r="J40" i="4" s="1"/>
  <c r="F40" i="4"/>
  <c r="G40" i="4" s="1"/>
  <c r="I39" i="4"/>
  <c r="J39" i="4" s="1"/>
  <c r="F39" i="4"/>
  <c r="G39" i="4" s="1"/>
  <c r="I38" i="4"/>
  <c r="J38" i="4" s="1"/>
  <c r="I37" i="4"/>
  <c r="J37" i="4" s="1"/>
  <c r="F37" i="4"/>
  <c r="G37" i="4" s="1"/>
  <c r="I36" i="4"/>
  <c r="J36" i="4" s="1"/>
  <c r="I35" i="4"/>
  <c r="J35" i="4" s="1"/>
  <c r="F35" i="4"/>
  <c r="G35" i="4" s="1"/>
  <c r="I34" i="4"/>
  <c r="J34" i="4" s="1"/>
  <c r="F34" i="4"/>
  <c r="G34" i="4" s="1"/>
  <c r="I33" i="4"/>
  <c r="J33" i="4" s="1"/>
  <c r="I32" i="4"/>
  <c r="J32" i="4" s="1"/>
  <c r="F32" i="4"/>
  <c r="G32" i="4" s="1"/>
  <c r="I31" i="4"/>
  <c r="J31" i="4" s="1"/>
  <c r="F31" i="4"/>
  <c r="G31" i="4" s="1"/>
  <c r="I30" i="4"/>
  <c r="J30" i="4" s="1"/>
  <c r="I29" i="4"/>
  <c r="J29" i="4" s="1"/>
  <c r="F29" i="4"/>
  <c r="G29" i="4" s="1"/>
  <c r="I28" i="4"/>
  <c r="J28" i="4" s="1"/>
  <c r="F28" i="4"/>
  <c r="G28" i="4" s="1"/>
  <c r="I27" i="4"/>
  <c r="J27" i="4" s="1"/>
  <c r="I26" i="4"/>
  <c r="J26" i="4" s="1"/>
  <c r="F26" i="4"/>
  <c r="G26" i="4" s="1"/>
  <c r="I25" i="4"/>
  <c r="J25" i="4" s="1"/>
  <c r="F25" i="4"/>
  <c r="G25" i="4" s="1"/>
  <c r="I24" i="4"/>
  <c r="J24" i="4" s="1"/>
  <c r="F24" i="4"/>
  <c r="G24" i="4" s="1"/>
  <c r="I23" i="4"/>
  <c r="J23" i="4" s="1"/>
  <c r="F23" i="4"/>
  <c r="G23" i="4" s="1"/>
  <c r="I22" i="4"/>
  <c r="J22" i="4" s="1"/>
  <c r="F22" i="4"/>
  <c r="G22" i="4" s="1"/>
  <c r="I21" i="4"/>
  <c r="J21" i="4" s="1"/>
  <c r="F21" i="4"/>
  <c r="G21" i="4" s="1"/>
  <c r="I20" i="4"/>
  <c r="J20" i="4" s="1"/>
  <c r="F20" i="4"/>
  <c r="G20" i="4" s="1"/>
  <c r="I19" i="4"/>
  <c r="J19" i="4" s="1"/>
  <c r="F19" i="4"/>
  <c r="G19" i="4" s="1"/>
  <c r="I18" i="4"/>
  <c r="J18" i="4" s="1"/>
  <c r="F18" i="4"/>
  <c r="G18" i="4" s="1"/>
  <c r="I17" i="4"/>
  <c r="J17" i="4" s="1"/>
  <c r="I16" i="4"/>
  <c r="J16" i="4" s="1"/>
  <c r="F16" i="4"/>
  <c r="G16" i="4" s="1"/>
  <c r="I15" i="4"/>
  <c r="J15" i="4" s="1"/>
  <c r="F15" i="4"/>
  <c r="G15" i="4" s="1"/>
  <c r="I14" i="4"/>
  <c r="J14" i="4" s="1"/>
  <c r="F14" i="4"/>
  <c r="G14" i="4" s="1"/>
  <c r="I13" i="4"/>
  <c r="J13" i="4" s="1"/>
  <c r="F13" i="4"/>
  <c r="G13" i="4" s="1"/>
  <c r="I12" i="4"/>
  <c r="J12" i="4" s="1"/>
  <c r="F12" i="4"/>
  <c r="G12" i="4" s="1"/>
  <c r="I11" i="4"/>
  <c r="J11" i="4" s="1"/>
  <c r="F11" i="4"/>
  <c r="G11" i="4" s="1"/>
  <c r="I10" i="4"/>
  <c r="J10" i="4" s="1"/>
  <c r="I9" i="4"/>
  <c r="J9" i="4" s="1"/>
  <c r="F9" i="4"/>
  <c r="G9" i="4" s="1"/>
  <c r="I8" i="4"/>
  <c r="J8" i="4" s="1"/>
  <c r="F8" i="4"/>
  <c r="G8" i="4" s="1"/>
  <c r="I7" i="4"/>
  <c r="J7" i="4" s="1"/>
  <c r="F7" i="4"/>
  <c r="G7" i="4" s="1"/>
  <c r="I6" i="4"/>
  <c r="J6" i="4" s="1"/>
  <c r="F6" i="4"/>
  <c r="G6" i="4" s="1"/>
  <c r="I5" i="4"/>
  <c r="K5" i="3"/>
  <c r="L5" i="3"/>
  <c r="M5" i="3"/>
  <c r="N5" i="3"/>
  <c r="O5" i="3" s="1"/>
  <c r="K6" i="3"/>
  <c r="L6" i="3"/>
  <c r="M6" i="3"/>
  <c r="N6" i="3"/>
  <c r="O6" i="3" s="1"/>
  <c r="K7" i="3"/>
  <c r="N7" i="3" s="1"/>
  <c r="O7" i="3" s="1"/>
  <c r="L7" i="3"/>
  <c r="M7" i="3"/>
  <c r="K8" i="3"/>
  <c r="N8" i="3" s="1"/>
  <c r="O8" i="3" s="1"/>
  <c r="L8" i="3"/>
  <c r="M8" i="3"/>
  <c r="K9" i="3"/>
  <c r="L9" i="3"/>
  <c r="M9" i="3"/>
  <c r="N9" i="3"/>
  <c r="O9" i="3" s="1"/>
  <c r="N10" i="3"/>
  <c r="O10" i="3"/>
  <c r="K11" i="3"/>
  <c r="N11" i="3" s="1"/>
  <c r="O11" i="3" s="1"/>
  <c r="L11" i="3"/>
  <c r="M11" i="3"/>
  <c r="K12" i="3"/>
  <c r="N12" i="3" s="1"/>
  <c r="O12" i="3" s="1"/>
  <c r="L12" i="3"/>
  <c r="M12" i="3"/>
  <c r="K13" i="3"/>
  <c r="N13" i="3" s="1"/>
  <c r="O13" i="3" s="1"/>
  <c r="L13" i="3"/>
  <c r="M13" i="3"/>
  <c r="K14" i="3"/>
  <c r="N14" i="3" s="1"/>
  <c r="O14" i="3" s="1"/>
  <c r="L14" i="3"/>
  <c r="M14" i="3"/>
  <c r="K15" i="3"/>
  <c r="N15" i="3" s="1"/>
  <c r="O15" i="3" s="1"/>
  <c r="L15" i="3"/>
  <c r="M15" i="3"/>
  <c r="K16" i="3"/>
  <c r="N16" i="3" s="1"/>
  <c r="O16" i="3" s="1"/>
  <c r="L16" i="3"/>
  <c r="M16" i="3"/>
  <c r="N17" i="3"/>
  <c r="O17" i="3" s="1"/>
  <c r="K18" i="3"/>
  <c r="N18" i="3" s="1"/>
  <c r="O18" i="3" s="1"/>
  <c r="L18" i="3"/>
  <c r="M18" i="3"/>
  <c r="K19" i="3"/>
  <c r="L19" i="3"/>
  <c r="M19" i="3"/>
  <c r="N19" i="3"/>
  <c r="O19" i="3" s="1"/>
  <c r="K20" i="3"/>
  <c r="L20" i="3"/>
  <c r="M20" i="3"/>
  <c r="N20" i="3"/>
  <c r="O20" i="3" s="1"/>
  <c r="K21" i="3"/>
  <c r="N21" i="3" s="1"/>
  <c r="O21" i="3" s="1"/>
  <c r="L21" i="3"/>
  <c r="M21" i="3"/>
  <c r="K22" i="3"/>
  <c r="N22" i="3" s="1"/>
  <c r="O22" i="3" s="1"/>
  <c r="L22" i="3"/>
  <c r="M22" i="3"/>
  <c r="K23" i="3"/>
  <c r="L23" i="3"/>
  <c r="M23" i="3"/>
  <c r="N23" i="3"/>
  <c r="O23" i="3" s="1"/>
  <c r="K24" i="3"/>
  <c r="L24" i="3"/>
  <c r="M24" i="3"/>
  <c r="N24" i="3"/>
  <c r="O24" i="3" s="1"/>
  <c r="K25" i="3"/>
  <c r="N25" i="3" s="1"/>
  <c r="O25" i="3" s="1"/>
  <c r="L25" i="3"/>
  <c r="M25" i="3"/>
  <c r="K26" i="3"/>
  <c r="N26" i="3" s="1"/>
  <c r="O26" i="3" s="1"/>
  <c r="L26" i="3"/>
  <c r="M26" i="3"/>
  <c r="K27" i="3"/>
  <c r="L27" i="3"/>
  <c r="M27" i="3"/>
  <c r="N27" i="3"/>
  <c r="O27" i="3" s="1"/>
  <c r="K28" i="3"/>
  <c r="N28" i="3" s="1"/>
  <c r="O28" i="3" s="1"/>
  <c r="L28" i="3"/>
  <c r="M28" i="3"/>
  <c r="K29" i="3"/>
  <c r="N29" i="3" s="1"/>
  <c r="O29" i="3" s="1"/>
  <c r="L29" i="3"/>
  <c r="M29" i="3"/>
  <c r="K30" i="3"/>
  <c r="N30" i="3" s="1"/>
  <c r="O30" i="3" s="1"/>
  <c r="L30" i="3"/>
  <c r="M30" i="3"/>
  <c r="K31" i="3"/>
  <c r="N31" i="3" s="1"/>
  <c r="O31" i="3" s="1"/>
  <c r="L31" i="3"/>
  <c r="M31" i="3"/>
  <c r="K32" i="3"/>
  <c r="N32" i="3" s="1"/>
  <c r="O32" i="3" s="1"/>
  <c r="L32" i="3"/>
  <c r="M32" i="3"/>
  <c r="K33" i="3"/>
  <c r="N33" i="3" s="1"/>
  <c r="O33" i="3" s="1"/>
  <c r="L33" i="3"/>
  <c r="M33" i="3"/>
  <c r="K34" i="3"/>
  <c r="N34" i="3" s="1"/>
  <c r="O34" i="3" s="1"/>
  <c r="L34" i="3"/>
  <c r="M34" i="3"/>
  <c r="K35" i="3"/>
  <c r="N35" i="3" s="1"/>
  <c r="O35" i="3" s="1"/>
  <c r="L35" i="3"/>
  <c r="M35" i="3"/>
  <c r="K36" i="3"/>
  <c r="N36" i="3" s="1"/>
  <c r="O36" i="3" s="1"/>
  <c r="L36" i="3"/>
  <c r="M36" i="3"/>
  <c r="K37" i="3"/>
  <c r="N37" i="3" s="1"/>
  <c r="O37" i="3" s="1"/>
  <c r="L37" i="3"/>
  <c r="M37" i="3"/>
  <c r="K38" i="3"/>
  <c r="N38" i="3" s="1"/>
  <c r="O38" i="3" s="1"/>
  <c r="L38" i="3"/>
  <c r="M38" i="3"/>
  <c r="K39" i="3"/>
  <c r="L39" i="3"/>
  <c r="M39" i="3"/>
  <c r="N39" i="3"/>
  <c r="O39" i="3" s="1"/>
  <c r="K40" i="3"/>
  <c r="N40" i="3" s="1"/>
  <c r="O40" i="3" s="1"/>
  <c r="L40" i="3"/>
  <c r="M40" i="3"/>
  <c r="K41" i="3"/>
  <c r="N41" i="3" s="1"/>
  <c r="O41" i="3" s="1"/>
  <c r="L41" i="3"/>
  <c r="M41" i="3"/>
  <c r="K42" i="3"/>
  <c r="N42" i="3" s="1"/>
  <c r="O42" i="3" s="1"/>
  <c r="L42" i="3"/>
  <c r="M42" i="3"/>
  <c r="K43" i="3"/>
  <c r="N43" i="3" s="1"/>
  <c r="O43" i="3" s="1"/>
  <c r="L43" i="3"/>
  <c r="M43" i="3"/>
  <c r="K44" i="3"/>
  <c r="N44" i="3" s="1"/>
  <c r="O44" i="3" s="1"/>
  <c r="L44" i="3"/>
  <c r="M44" i="3"/>
  <c r="K45" i="3"/>
  <c r="N45" i="3" s="1"/>
  <c r="O45" i="3" s="1"/>
  <c r="L45" i="3"/>
  <c r="M45" i="3"/>
  <c r="K46" i="3"/>
  <c r="N46" i="3" s="1"/>
  <c r="O46" i="3" s="1"/>
  <c r="L46" i="3"/>
  <c r="M46" i="3"/>
  <c r="K47" i="3"/>
  <c r="L47" i="3"/>
  <c r="M47" i="3"/>
  <c r="N47" i="3"/>
  <c r="O47" i="3" s="1"/>
  <c r="K48" i="3"/>
  <c r="N48" i="3" s="1"/>
  <c r="O48" i="3" s="1"/>
  <c r="L48" i="3"/>
  <c r="M48" i="3"/>
  <c r="K49" i="3"/>
  <c r="N49" i="3" s="1"/>
  <c r="O49" i="3" s="1"/>
  <c r="L49" i="3"/>
  <c r="M49" i="3"/>
  <c r="K50" i="3"/>
  <c r="N50" i="3" s="1"/>
  <c r="O50" i="3" s="1"/>
  <c r="L50" i="3"/>
  <c r="M50" i="3"/>
  <c r="K51" i="3"/>
  <c r="N51" i="3" s="1"/>
  <c r="O51" i="3" s="1"/>
  <c r="L51" i="3"/>
  <c r="M51" i="3"/>
  <c r="K52" i="3"/>
  <c r="N52" i="3" s="1"/>
  <c r="O52" i="3" s="1"/>
  <c r="L52" i="3"/>
  <c r="M52" i="3"/>
  <c r="K53" i="3"/>
  <c r="N53" i="3" s="1"/>
  <c r="O53" i="3" s="1"/>
  <c r="L53" i="3"/>
  <c r="M53" i="3"/>
  <c r="K54" i="3"/>
  <c r="N54" i="3" s="1"/>
  <c r="O54" i="3" s="1"/>
  <c r="L54" i="3"/>
  <c r="M54" i="3"/>
  <c r="K55" i="3"/>
  <c r="N55" i="3" s="1"/>
  <c r="O55" i="3" s="1"/>
  <c r="L55" i="3"/>
  <c r="M55" i="3"/>
  <c r="K56" i="3"/>
  <c r="N56" i="3" s="1"/>
  <c r="O56" i="3" s="1"/>
  <c r="L56" i="3"/>
  <c r="M56" i="3"/>
  <c r="J5" i="4" l="1"/>
  <c r="G5" i="4"/>
  <c r="E57" i="3" l="1"/>
  <c r="I6" i="3"/>
  <c r="J6" i="3" s="1"/>
  <c r="I7" i="3"/>
  <c r="J7" i="3" s="1"/>
  <c r="I8" i="3"/>
  <c r="J8" i="3" s="1"/>
  <c r="I9" i="3"/>
  <c r="J9" i="3" s="1"/>
  <c r="I10" i="3"/>
  <c r="J10" i="3" s="1"/>
  <c r="I11" i="3"/>
  <c r="J11" i="3" s="1"/>
  <c r="I12" i="3"/>
  <c r="J12" i="3" s="1"/>
  <c r="I13" i="3"/>
  <c r="J13" i="3" s="1"/>
  <c r="I14" i="3"/>
  <c r="J14" i="3" s="1"/>
  <c r="I15" i="3"/>
  <c r="J15" i="3" s="1"/>
  <c r="I16" i="3"/>
  <c r="J16" i="3" s="1"/>
  <c r="I17" i="3"/>
  <c r="J17" i="3" s="1"/>
  <c r="I18" i="3"/>
  <c r="J18" i="3" s="1"/>
  <c r="I19" i="3"/>
  <c r="J19" i="3" s="1"/>
  <c r="I20" i="3"/>
  <c r="J20" i="3" s="1"/>
  <c r="I21" i="3"/>
  <c r="J21" i="3" s="1"/>
  <c r="I22" i="3"/>
  <c r="J22" i="3" s="1"/>
  <c r="I23" i="3"/>
  <c r="J23" i="3" s="1"/>
  <c r="I24" i="3"/>
  <c r="J24" i="3" s="1"/>
  <c r="I25" i="3"/>
  <c r="J25" i="3" s="1"/>
  <c r="I26" i="3"/>
  <c r="J26" i="3" s="1"/>
  <c r="I27" i="3"/>
  <c r="J27" i="3" s="1"/>
  <c r="I28" i="3"/>
  <c r="J28" i="3" s="1"/>
  <c r="I29" i="3"/>
  <c r="J29" i="3" s="1"/>
  <c r="I30" i="3"/>
  <c r="J30" i="3" s="1"/>
  <c r="I31" i="3"/>
  <c r="J31" i="3" s="1"/>
  <c r="I32" i="3"/>
  <c r="J32" i="3" s="1"/>
  <c r="I33" i="3"/>
  <c r="J33" i="3" s="1"/>
  <c r="I34" i="3"/>
  <c r="J34" i="3" s="1"/>
  <c r="I35" i="3"/>
  <c r="J35" i="3" s="1"/>
  <c r="I36" i="3"/>
  <c r="J36" i="3" s="1"/>
  <c r="I37" i="3"/>
  <c r="J37" i="3" s="1"/>
  <c r="I38" i="3"/>
  <c r="J38" i="3" s="1"/>
  <c r="I39" i="3"/>
  <c r="J39" i="3" s="1"/>
  <c r="I40" i="3"/>
  <c r="J40" i="3" s="1"/>
  <c r="I41" i="3"/>
  <c r="J41" i="3" s="1"/>
  <c r="I42" i="3"/>
  <c r="J42" i="3" s="1"/>
  <c r="I43" i="3"/>
  <c r="J43" i="3" s="1"/>
  <c r="I44" i="3"/>
  <c r="J44" i="3" s="1"/>
  <c r="I45" i="3"/>
  <c r="J45" i="3" s="1"/>
  <c r="I46" i="3"/>
  <c r="J46" i="3" s="1"/>
  <c r="I47" i="3"/>
  <c r="J47" i="3" s="1"/>
  <c r="I48" i="3"/>
  <c r="J48" i="3" s="1"/>
  <c r="I49" i="3"/>
  <c r="J49" i="3" s="1"/>
  <c r="I50" i="3"/>
  <c r="J50" i="3" s="1"/>
  <c r="I51" i="3"/>
  <c r="J51" i="3" s="1"/>
  <c r="I52" i="3"/>
  <c r="J52" i="3" s="1"/>
  <c r="I53" i="3"/>
  <c r="J53" i="3" s="1"/>
  <c r="I54" i="3"/>
  <c r="J54" i="3" s="1"/>
  <c r="I55" i="3"/>
  <c r="J55" i="3" s="1"/>
  <c r="I56" i="3"/>
  <c r="J56" i="3" s="1"/>
  <c r="I5" i="3"/>
  <c r="J5" i="3" s="1"/>
  <c r="H57" i="3"/>
  <c r="J57" i="3" l="1"/>
  <c r="I57" i="3"/>
  <c r="F13" i="3"/>
  <c r="G13" i="3" s="1"/>
  <c r="F49" i="3"/>
  <c r="G49" i="3" s="1"/>
  <c r="F48" i="3"/>
  <c r="G48" i="3" s="1"/>
  <c r="F5" i="3" l="1"/>
  <c r="F6" i="3"/>
  <c r="G6" i="3"/>
  <c r="F7" i="3"/>
  <c r="G7" i="3" s="1"/>
  <c r="F8" i="3"/>
  <c r="G8" i="3" s="1"/>
  <c r="F9" i="3"/>
  <c r="G9" i="3" s="1"/>
  <c r="F11" i="3"/>
  <c r="G11" i="3" s="1"/>
  <c r="F12" i="3"/>
  <c r="G12" i="3" s="1"/>
  <c r="F14" i="3"/>
  <c r="G14" i="3" s="1"/>
  <c r="F15" i="3"/>
  <c r="G15" i="3" s="1"/>
  <c r="F16" i="3"/>
  <c r="G16" i="3" s="1"/>
  <c r="F18" i="3"/>
  <c r="G18" i="3" s="1"/>
  <c r="F19" i="3"/>
  <c r="G19" i="3" s="1"/>
  <c r="F20" i="3"/>
  <c r="G20" i="3" s="1"/>
  <c r="F21" i="3"/>
  <c r="G21" i="3" s="1"/>
  <c r="F22" i="3"/>
  <c r="G22" i="3" s="1"/>
  <c r="F23" i="3"/>
  <c r="G23" i="3" s="1"/>
  <c r="F24" i="3"/>
  <c r="G24" i="3" s="1"/>
  <c r="F25" i="3"/>
  <c r="G25" i="3" s="1"/>
  <c r="F26" i="3"/>
  <c r="G26" i="3" s="1"/>
  <c r="F28" i="3"/>
  <c r="G28" i="3" s="1"/>
  <c r="F29" i="3"/>
  <c r="G29" i="3" s="1"/>
  <c r="F31" i="3"/>
  <c r="G31" i="3" s="1"/>
  <c r="F32" i="3"/>
  <c r="G32" i="3" s="1"/>
  <c r="F34" i="3"/>
  <c r="G34" i="3"/>
  <c r="F35" i="3"/>
  <c r="G35" i="3" s="1"/>
  <c r="F37" i="3"/>
  <c r="G37" i="3" s="1"/>
  <c r="F39" i="3"/>
  <c r="G39" i="3" s="1"/>
  <c r="F40" i="3"/>
  <c r="G40" i="3" s="1"/>
  <c r="F42" i="3"/>
  <c r="G42" i="3" s="1"/>
  <c r="F44" i="3"/>
  <c r="G44" i="3" s="1"/>
  <c r="F45" i="3"/>
  <c r="G45" i="3" s="1"/>
  <c r="F46" i="3"/>
  <c r="G46" i="3" s="1"/>
  <c r="F47" i="3"/>
  <c r="G47" i="3" s="1"/>
  <c r="F50" i="3"/>
  <c r="G50" i="3"/>
  <c r="F52" i="3"/>
  <c r="G52" i="3" s="1"/>
  <c r="F54" i="3"/>
  <c r="G54" i="3" s="1"/>
  <c r="F55" i="3"/>
  <c r="G55" i="3" s="1"/>
  <c r="F56" i="3"/>
  <c r="G56" i="3" s="1"/>
  <c r="G5" i="3" l="1"/>
  <c r="G57" i="3" s="1"/>
  <c r="F57" i="3"/>
</calcChain>
</file>

<file path=xl/sharedStrings.xml><?xml version="1.0" encoding="utf-8"?>
<sst xmlns="http://schemas.openxmlformats.org/spreadsheetml/2006/main" count="308" uniqueCount="133">
  <si>
    <t>ÍTEM</t>
  </si>
  <si>
    <t>MATERIAL</t>
  </si>
  <si>
    <t>DESCRIPCIÓN</t>
  </si>
  <si>
    <t>UNIDAD DE MEDIDA</t>
  </si>
  <si>
    <t>Lona Banner</t>
  </si>
  <si>
    <t>cm2</t>
  </si>
  <si>
    <t xml:space="preserve">Lona  para carpa </t>
  </si>
  <si>
    <t>mt2</t>
  </si>
  <si>
    <t>Pendón</t>
  </si>
  <si>
    <t xml:space="preserve">Cm2. </t>
  </si>
  <si>
    <t>Porta-pendón</t>
  </si>
  <si>
    <t>Unidad</t>
  </si>
  <si>
    <t>UNIDAD</t>
  </si>
  <si>
    <t xml:space="preserve">Estructura para carpas </t>
  </si>
  <si>
    <t>Señalética</t>
  </si>
  <si>
    <t xml:space="preserve">Señalética </t>
  </si>
  <si>
    <t>Mt2</t>
  </si>
  <si>
    <t xml:space="preserve">Señalización </t>
  </si>
  <si>
    <t>Vinilo Micro perforado</t>
  </si>
  <si>
    <t xml:space="preserve"> Avisos </t>
  </si>
  <si>
    <t>Avisos</t>
  </si>
  <si>
    <t xml:space="preserve">Valla con estructura </t>
  </si>
  <si>
    <t>Pintura Muro</t>
  </si>
  <si>
    <t>Mts2</t>
  </si>
  <si>
    <t>Cm2</t>
  </si>
  <si>
    <t>Portapendón tipo bandera</t>
  </si>
  <si>
    <t>Tapetes Atrapa mugre</t>
  </si>
  <si>
    <t>Metro2</t>
  </si>
  <si>
    <t>Dummies Colchón</t>
  </si>
  <si>
    <t>Dummies Arco</t>
  </si>
  <si>
    <t>Dummies Bombillo</t>
  </si>
  <si>
    <t>Cartelera</t>
  </si>
  <si>
    <t>Instalación en el área metropolitana y cinco corregimientos</t>
  </si>
  <si>
    <t xml:space="preserve"> IVA</t>
  </si>
  <si>
    <t>VALOR NETO</t>
  </si>
  <si>
    <t>VALOR TOTAL INCLUIDO IVA</t>
  </si>
  <si>
    <t>LONA BANNER</t>
  </si>
  <si>
    <t>Señalética interna</t>
  </si>
  <si>
    <t>Estructura: para carpas 300x300, parales en tubería cuadrada de 1 ½¨Calibre 18, metálica con instalación</t>
  </si>
  <si>
    <t>Estructura: para carpas 400x400, parales en tubería cuadrada de 1 ½¨Calibre 18, metálica con instalación</t>
  </si>
  <si>
    <t>Estructura para lona en tubo 2", varilla de media para templar lona.</t>
  </si>
  <si>
    <t>TORRES EN ÁNGULO de 2 x 1/8 y 11/2 x 1/8” reforzadas en ángulo de 1 x 1/8” y tableros en lámina C 22 con dobleces y puntas redondeadas. Lona 13 Onzas, con impresión en lona banner full color DPI 760.</t>
  </si>
  <si>
    <t>TAPETE elaborado con ﬁlamentos continuos de vinilo, unidos y fundidos entre sí en forma de argollas, sobre una base vinílica.</t>
  </si>
  <si>
    <t>CARTELERA Institucional de 113x95 cm medida externa fabricada con marco de aluminio anodizado rectangular de 2” x 1”, con poliestireno trasero blanco, pisa vidrio para permitir el desplazamiento de las puertas en acrílico de 4 mm traslado e Instalación en diferentes comunas y corregimientos de la ciudad.</t>
  </si>
  <si>
    <t>Lona Mesh / Microperforada</t>
  </si>
  <si>
    <t>Paral avisos</t>
  </si>
  <si>
    <t xml:space="preserve">Estructura para lámina a piso en tuberia 2" calibre 18, con pintura anticorrosiva. </t>
  </si>
  <si>
    <t>Vallas Separadoras</t>
  </si>
  <si>
    <t>VALLA SEPARADORA En lámina Galvanizada calibre 20, con troquel especial 2 soportes en tubo cuadrado de 2" 190x120.</t>
  </si>
  <si>
    <t>Lona de 10 Onza, impresa 1440DPI, full color, con platina abajo y arriaba con nylon. Termo sellado a los lados.</t>
  </si>
  <si>
    <t>Tijera en hierro retráctil</t>
  </si>
  <si>
    <t>Porta pendón Ref. araña de 1x2 MTS</t>
  </si>
  <si>
    <t>Estructuras</t>
  </si>
  <si>
    <t>FICHA TÉCNICA GRAN FORMATO 2024</t>
  </si>
  <si>
    <t>ESTRUCTURAS VALLAS</t>
  </si>
  <si>
    <t>STENCIL</t>
  </si>
  <si>
    <t>INSTALACIÓN</t>
  </si>
  <si>
    <t xml:space="preserve">Lona microperforada full color, con impresión en 1440 DPI para intemperie, con ojáleles plásticos fundidos y termo sellados cada 50 cms.o con bolsillo dependiendo de su instalación. El borde de la lona debe ir termo sellada. </t>
  </si>
  <si>
    <t>Estructura bastidor para lonas</t>
  </si>
  <si>
    <t>VINILOS</t>
  </si>
  <si>
    <t>AVISOS</t>
  </si>
  <si>
    <t>CARTÓN</t>
  </si>
  <si>
    <t>VELETAS</t>
  </si>
  <si>
    <t>TAPETE</t>
  </si>
  <si>
    <t>DUMMIE</t>
  </si>
  <si>
    <t>CARTELERA</t>
  </si>
  <si>
    <t>Instalación y desinstalación de piezas publicitarias, Instalación a escalera.</t>
  </si>
  <si>
    <t>Instalación y desinstalación de piezas publicitarias, Instalación a piso.</t>
  </si>
  <si>
    <t>Instalación y desinstalación de piezas publicitarias, Con andamio.</t>
  </si>
  <si>
    <t>Dummie Colchón</t>
  </si>
  <si>
    <t xml:space="preserve">Dummie cilindro </t>
  </si>
  <si>
    <t xml:space="preserve">INFLABLE CILINDRO de 0,60 de ancho x 2 de alto x 1 de profundidad. 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rejilla de trabajo pesado. Con turboventilador. Motor importado (no chino) con rejilla protectora de 110 voltios, sobre una base de triplex pintada con base aceite para impermeabilizar, mimetizada dentro para estabilizarlo. Características Impresión: Marcar logo institucional en impresión digital, para exteriores. Logo en alcaldía en telón reposicionable con belcro. Con extensión de 20m. </t>
  </si>
  <si>
    <t xml:space="preserve">Dummie gusano </t>
  </si>
  <si>
    <t xml:space="preserve">NFLABLE CILINDRO de 0,60 de ancho x 4 de alto x 1 de profundidad. 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rejilla de trabajo pesado. Con turboventilador. Motor importado (no chino) con rejilla protectora de 110 voltios, sobre una base de triplex pintada con base aceite para impermeabilizar, mimetizada dentro para estabilizarlo. Características Impresión: Marcar logo institucional en impresión digital, para exteriores. Logo en alcaldía en telón reposicionable con belcro. Con extensión de 20m. </t>
  </si>
  <si>
    <t>Estructura: para carpas 150x150, parales en tubería cuadrada de 1 ½¨Calibre 18, metálica con instalación</t>
  </si>
  <si>
    <t xml:space="preserve">Lona 13 onzas full color, con impresión en  720 DPI para intemperie, con ojáleles plásticos fundidos y termo sellados cada 50 cms o con bolsillo dependiendo de su instalación. El borde de la lona debe ir termo sellada. </t>
  </si>
  <si>
    <t xml:space="preserve">Lona para carpa  700 nacional , full color, con impresión en 1440 DPI para intemperie con correas de amarre (Riata) en las esquinas y centro. El borde de la lona debe ir termo sellada. </t>
  </si>
  <si>
    <t>Estructura tipo tijera  en hierro tubo 1 y 1/2" con Lona 13 onzas full color, con impresión en 1440DPI para intemperie. Con instalación lona.</t>
  </si>
  <si>
    <t>NE SAS</t>
  </si>
  <si>
    <t>PROYECTOS IMPRIDEAS</t>
  </si>
  <si>
    <t>INFLABLE COLCHÓN de INFLABLE COLCHÓN de (5*5*1 de profundidad). 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rejilla de trabajo pesado. Con turboventilador. Motor importado (no chino) con rejilla protectora de 110 voltios, sobre una base de triplex pintada con base aceite para impermeabilizar, mimetizada dentro para estabilizarlo. Características Impresión: Marcar logo institucional en impresión digital, para exteriores. Logo en alcaldía en telón reposicionable con belcro. Con extensión de 20m.</t>
  </si>
  <si>
    <t>INFLABLE COLCHÓN de INFLABLE COLCHÓN de (3*3*0,5). 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rejilla de trabajo pesado. Con turboventilador. Motor importado (no chino) con rejilla protectora de 110 voltios, sobre una base de triplex pintada con base aceite para impermeabilizar, mimetizada dentro para estabilizarlo. Características Impresión: Marcar logo institucional en impresión digital, para exteriores. Logo en alcaldía en telón reposicionable con belcro. Con extensión de 20m.</t>
  </si>
  <si>
    <r>
      <rPr>
        <b/>
        <sz val="9"/>
        <rFont val="Arial"/>
        <family val="2"/>
      </rPr>
      <t>Señal en alucobond 4 mm</t>
    </r>
    <r>
      <rPr>
        <sz val="9"/>
        <rFont val="Arial"/>
        <family val="2"/>
      </rPr>
      <t xml:space="preserve"> con impresión 1440 dpi en vinilo laminado </t>
    </r>
  </si>
  <si>
    <r>
      <rPr>
        <b/>
        <sz val="9"/>
        <rFont val="Arial"/>
        <family val="2"/>
      </rPr>
      <t>Señal en lámina galvanizada cal 22 con impresión 1440 DPI en vinilo laminado con alma en MDF</t>
    </r>
    <r>
      <rPr>
        <sz val="9"/>
        <rFont val="Arial"/>
        <family val="2"/>
      </rPr>
      <t xml:space="preserve"> en la parte trasera para generar volumen </t>
    </r>
  </si>
  <si>
    <r>
      <rPr>
        <b/>
        <sz val="9"/>
        <rFont val="Arial"/>
        <family val="2"/>
      </rPr>
      <t>Sandblasting</t>
    </r>
    <r>
      <rPr>
        <sz val="9"/>
        <rFont val="Arial"/>
        <family val="2"/>
      </rPr>
      <t xml:space="preserve"> en plotter de corte para instalación sobre vidrio</t>
    </r>
  </si>
  <si>
    <r>
      <rPr>
        <b/>
        <sz val="9"/>
        <rFont val="Arial"/>
        <family val="2"/>
      </rPr>
      <t>Impresión en vinilo laminado floorgraphics</t>
    </r>
    <r>
      <rPr>
        <sz val="9"/>
        <rFont val="Arial"/>
        <family val="2"/>
      </rPr>
      <t xml:space="preserve"> para piso de alta densidad y resistente a la fricción</t>
    </r>
  </si>
  <si>
    <r>
      <rPr>
        <b/>
        <sz val="9"/>
        <rFont val="Arial"/>
        <family val="2"/>
      </rPr>
      <t>VINILO AFICHADO en lámina galvanizada C-22</t>
    </r>
    <r>
      <rPr>
        <sz val="9"/>
        <rFont val="Arial"/>
        <family val="2"/>
      </rPr>
      <t xml:space="preserve"> sin canto, puntas redondeadas en extremos, fijados con alambre, en escenarios deportivos en mallas metálicas impresión 1440 DPI. </t>
    </r>
  </si>
  <si>
    <r>
      <rPr>
        <b/>
        <sz val="9"/>
        <rFont val="Arial"/>
        <family val="2"/>
      </rPr>
      <t xml:space="preserve">VINILO AFICHADO en MDF 9mm </t>
    </r>
    <r>
      <rPr>
        <sz val="9"/>
        <rFont val="Arial"/>
        <family val="2"/>
      </rPr>
      <t xml:space="preserve">ruteado con cantos pintados o forrados </t>
    </r>
  </si>
  <si>
    <r>
      <rPr>
        <b/>
        <sz val="9"/>
        <rFont val="Arial"/>
        <family val="2"/>
      </rPr>
      <t>VINILO AFICHADO</t>
    </r>
    <r>
      <rPr>
        <sz val="9"/>
        <rFont val="Arial"/>
        <family val="2"/>
      </rPr>
      <t xml:space="preserve"> Impresión en vinilo transparente invertido para laminar en vinilo blanco y montado sobre tapete plástico.</t>
    </r>
  </si>
  <si>
    <r>
      <rPr>
        <b/>
        <sz val="9"/>
        <rFont val="Arial"/>
        <family val="2"/>
      </rPr>
      <t>Poliestireno de C-60</t>
    </r>
    <r>
      <rPr>
        <sz val="9"/>
        <rFont val="Arial"/>
        <family val="2"/>
      </rPr>
      <t xml:space="preserve"> con cinta autoadhesiva por detrás, para instalación interna y externa.</t>
    </r>
  </si>
  <si>
    <r>
      <rPr>
        <b/>
        <sz val="9"/>
        <rFont val="Arial"/>
        <family val="2"/>
      </rPr>
      <t>Poliestireno de C-30 y vinilo foto luminiscente,</t>
    </r>
    <r>
      <rPr>
        <sz val="9"/>
        <rFont val="Arial"/>
        <family val="2"/>
      </rPr>
      <t xml:space="preserve"> con cinta autoadhesiva doble faz de espuma de uretano, para uso exterior.</t>
    </r>
  </si>
  <si>
    <r>
      <rPr>
        <b/>
        <sz val="9"/>
        <rFont val="Arial"/>
        <family val="2"/>
      </rPr>
      <t>VINILO Micro perforado</t>
    </r>
    <r>
      <rPr>
        <sz val="9"/>
        <rFont val="Arial"/>
        <family val="2"/>
      </rPr>
      <t xml:space="preserve"> en 720 DPI.</t>
    </r>
  </si>
  <si>
    <r>
      <rPr>
        <b/>
        <sz val="9"/>
        <rFont val="Arial"/>
        <family val="2"/>
      </rPr>
      <t xml:space="preserve">VINILO ADHESIVO 180-10 </t>
    </r>
    <r>
      <rPr>
        <sz val="9"/>
        <rFont val="Arial"/>
        <family val="2"/>
      </rPr>
      <t>laminado Vinilo opaco fundido autoadhesivo de 2.0 milésimas de pulgada de grosor, impresión a 1440DPI, para aplicaciones de larga duración, con absorción de humedad.</t>
    </r>
  </si>
  <si>
    <r>
      <rPr>
        <b/>
        <sz val="9"/>
        <rFont val="Arial"/>
        <family val="2"/>
      </rPr>
      <t>CARTÓN INDUSTRIAL</t>
    </r>
    <r>
      <rPr>
        <sz val="9"/>
        <rFont val="Arial"/>
        <family val="2"/>
      </rPr>
      <t>, afichado con impresión 1440 DPI en vinilo  laminado.</t>
    </r>
  </si>
  <si>
    <r>
      <rPr>
        <b/>
        <sz val="9"/>
        <rFont val="Arial"/>
        <family val="2"/>
      </rPr>
      <t>CARTÓN CORRUGADO</t>
    </r>
    <r>
      <rPr>
        <sz val="9"/>
        <rFont val="Arial"/>
        <family val="2"/>
      </rPr>
      <t xml:space="preserve"> con troquel especial, afichado con impresión 1440 DPI en vinilo  laminado</t>
    </r>
  </si>
  <si>
    <r>
      <rPr>
        <b/>
        <sz val="9"/>
        <rFont val="Arial"/>
        <family val="2"/>
      </rPr>
      <t xml:space="preserve">FONDEAR Y PINTAR MUROS, </t>
    </r>
    <r>
      <rPr>
        <sz val="9"/>
        <rFont val="Arial"/>
        <family val="2"/>
      </rPr>
      <t>plantilla para textos y logos con pintura base aceite, para exteriores.</t>
    </r>
  </si>
  <si>
    <r>
      <rPr>
        <b/>
        <sz val="9"/>
        <rFont val="Arial"/>
        <family val="2"/>
      </rPr>
      <t>ESTRUCTRUCTURA DISEÑADA</t>
    </r>
    <r>
      <rPr>
        <sz val="9"/>
        <rFont val="Arial"/>
        <family val="2"/>
      </rPr>
      <t xml:space="preserve"> especialmente para exteriores en fibra de carbono con base en acero para darle rigidez, viene acompañado de un flotador para llenarlo de agua y adecuarlo en los lugares donde haya más presencia de vientos. Su medida es de 3.35 alto  x 1.10 de ancho, Fotografía en material magic film especial para exteriores, que soporta la luz natural y artificial, con recubrimiento UV, e impresión a full color, doble cara con velcro costura. Contenido de producto: estructura completa, flotador, maletín, fotografía doble.</t>
    </r>
  </si>
  <si>
    <r>
      <rPr>
        <b/>
        <sz val="9"/>
        <rFont val="Arial"/>
        <family val="2"/>
      </rPr>
      <t xml:space="preserve">ESTRUCTURA DISEÑADA </t>
    </r>
    <r>
      <rPr>
        <sz val="9"/>
        <rFont val="Arial"/>
        <family val="2"/>
      </rPr>
      <t>especialmente para exteriores en fibra de carbono con base en acero para darle rigidez, viene acompañado de un flotador para llenarlo de agua y adecuarlo en los lugares donde haya más presencia de vientos. Su medida es de 2.55 alto  x 95 de ancho, Fotografía en material magic film especial para exteriores, que soporta la luz natural y artificial, con recubrimiento UV, e impresión a full color, doble cara con velcro costura. Contenido de producto: estructura completa, flotador, maletín, fotografía doble.</t>
    </r>
  </si>
  <si>
    <t xml:space="preserve">INFLABLE COLCHÓN de 1,50 de ancho x 2,50 de alto x 1 de profundidad. 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rejilla de trabajo pesado. Con turboventilador. Motor importado (no chino) con rejilla protectora de 110 voltios, sobre una base de triplex pintada con base aceite para impermeabilizar, mimetizada dentro para estabilizarlo. Características Impresión: Marcar logo institucional en impresión digital, para exteriores. Logo en alcaldía en telón reposicionable con belcro. Con extensión de 20m. </t>
  </si>
  <si>
    <t>DUMMIE ARCO para carreras atléticas. 9mts *5 alto x 1mt de profundidad.Lona campero 100% poliéster.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Cremallera o cierre No. 6 o 8 diente grueso, en Nylon. Iluminación interior.                                    Con turboventilador. Motores en el lateral con protector para golpes y con acolchado o espuma forrada, para evitar rasgado en las bases de los dummies. Motor de 110 voltios Con extensión de 20m.</t>
  </si>
  <si>
    <t>INFLABLE DE BOMBILLO 5 m de alto, 2,70 ancho x 3 de alto x0,20 de profundidad. Lona campero 100% poliéster. 100% impermeable, recubrimiento de scoth gard (resina de PVC).Resistencia a la tensión longitudinal 308 kg /f.Resistencia a la tensión transversal 327 kg /f. Resistencia al rasgado 5.0 kg /f. Recubrimiento UV, protector solar 100% impermeable, recubrimiento de scoth gard (resina de PVC). Resistencia a la tensión longitudinal 308 kg /f. Resistencia a la tensión transversal 327 kg /f. Resistencia al rasgado 5.0 kg /f. Recubrimiento UV, protector solar cocido con hilo Nylon Calibre 40 y reforzado en las uniones con las paredes y en templadores. Interior fabricado en lona aliflex y refuerzos en reata d. Cremallera o cierre No. 6 o 8 diente grueso, en Nylon. Con extensión de 20m.</t>
  </si>
  <si>
    <t>MINIMO DE VALOR UNITARIO</t>
  </si>
  <si>
    <t>MEDIANA VALOR UNITARIO</t>
  </si>
  <si>
    <t>PROMEDIO VALOR UNITARIO</t>
  </si>
  <si>
    <t>ANALISIS NUMERICO</t>
  </si>
  <si>
    <t>PRECIOS DE REFERENCIA</t>
  </si>
  <si>
    <t>VALOR UNITARIO ANTES DE IVA</t>
  </si>
  <si>
    <t>VALOR IVA</t>
  </si>
  <si>
    <t>VALOR UNITARIO IVA INCLUIDO</t>
  </si>
  <si>
    <t xml:space="preserve"> MINIMO </t>
  </si>
  <si>
    <t xml:space="preserve"> MAXIMO </t>
  </si>
  <si>
    <t xml:space="preserve"> PROMEDIO </t>
  </si>
  <si>
    <t>VALOR UNITARIO DE REFERENCIA</t>
  </si>
  <si>
    <t>ANÁLISIS NÚMERICO</t>
  </si>
  <si>
    <r>
      <rPr>
        <b/>
        <sz val="11"/>
        <color theme="1"/>
        <rFont val="Arial"/>
        <family val="2"/>
      </rPr>
      <t>Señal en alucobond 4 mm</t>
    </r>
    <r>
      <rPr>
        <sz val="11"/>
        <color theme="1"/>
        <rFont val="Arial"/>
        <family val="2"/>
      </rPr>
      <t xml:space="preserve"> con impresión 1440 dpi en vinilo laminado </t>
    </r>
  </si>
  <si>
    <r>
      <rPr>
        <b/>
        <sz val="11"/>
        <color theme="1"/>
        <rFont val="Arial"/>
        <family val="2"/>
      </rPr>
      <t>Señal en lámina galvanizada cal 22 con impresión 1440 DPI en vinilo laminado con alma en MDF</t>
    </r>
    <r>
      <rPr>
        <sz val="11"/>
        <color theme="1"/>
        <rFont val="Arial"/>
        <family val="2"/>
      </rPr>
      <t xml:space="preserve"> en la parte trasera para generar volumen </t>
    </r>
  </si>
  <si>
    <r>
      <rPr>
        <b/>
        <sz val="11"/>
        <color theme="1"/>
        <rFont val="Arial"/>
        <family val="2"/>
      </rPr>
      <t>Sandblasting</t>
    </r>
    <r>
      <rPr>
        <sz val="11"/>
        <color theme="1"/>
        <rFont val="Arial"/>
        <family val="2"/>
      </rPr>
      <t xml:space="preserve"> en plotter de corte para instalación sobre vidrio</t>
    </r>
  </si>
  <si>
    <r>
      <rPr>
        <b/>
        <sz val="11"/>
        <color theme="1"/>
        <rFont val="Arial"/>
        <family val="2"/>
      </rPr>
      <t>Impresión en vinilo laminado floorgraphics</t>
    </r>
    <r>
      <rPr>
        <sz val="11"/>
        <color theme="1"/>
        <rFont val="Arial"/>
        <family val="2"/>
      </rPr>
      <t xml:space="preserve"> para piso de alta densidad y resistente a la fricción</t>
    </r>
  </si>
  <si>
    <r>
      <rPr>
        <b/>
        <sz val="11"/>
        <color theme="1"/>
        <rFont val="Arial"/>
        <family val="2"/>
      </rPr>
      <t>VINILO AFICHADO en lámina galvanizada C-22</t>
    </r>
    <r>
      <rPr>
        <sz val="11"/>
        <color theme="1"/>
        <rFont val="Arial"/>
        <family val="2"/>
      </rPr>
      <t xml:space="preserve"> sin canto, puntas redondeadas en extremos, fijados con alambre, en escenarios deportivos en mallas metálicas impresión 1440 DPI. </t>
    </r>
  </si>
  <si>
    <r>
      <rPr>
        <b/>
        <sz val="11"/>
        <color theme="1"/>
        <rFont val="Arial"/>
        <family val="2"/>
      </rPr>
      <t xml:space="preserve">VINILO AFICHADO en MDF 9mm </t>
    </r>
    <r>
      <rPr>
        <sz val="11"/>
        <color theme="1"/>
        <rFont val="Arial"/>
        <family val="2"/>
      </rPr>
      <t xml:space="preserve">ruteado con cantos pintados o forrados </t>
    </r>
  </si>
  <si>
    <r>
      <rPr>
        <b/>
        <sz val="11"/>
        <color theme="1"/>
        <rFont val="Arial"/>
        <family val="2"/>
      </rPr>
      <t>VINILO AFICHADO</t>
    </r>
    <r>
      <rPr>
        <sz val="11"/>
        <color theme="1"/>
        <rFont val="Arial"/>
        <family val="2"/>
      </rPr>
      <t xml:space="preserve"> Impresión en vinilo transparente invertido para laminar en vinilo blanco y montado sobre tapete plástico.</t>
    </r>
  </si>
  <si>
    <r>
      <rPr>
        <b/>
        <sz val="11"/>
        <color theme="1"/>
        <rFont val="Arial"/>
        <family val="2"/>
      </rPr>
      <t>Poliestireno de C-60</t>
    </r>
    <r>
      <rPr>
        <sz val="11"/>
        <color theme="1"/>
        <rFont val="Arial"/>
        <family val="2"/>
      </rPr>
      <t xml:space="preserve"> con cinta autoadhesiva por detrás, para instalación interna y externa.</t>
    </r>
  </si>
  <si>
    <r>
      <rPr>
        <b/>
        <sz val="11"/>
        <color theme="1"/>
        <rFont val="Arial"/>
        <family val="2"/>
      </rPr>
      <t>Poliestireno de C-30 y vinilo foto luminiscente,</t>
    </r>
    <r>
      <rPr>
        <sz val="11"/>
        <color theme="1"/>
        <rFont val="Arial"/>
        <family val="2"/>
      </rPr>
      <t xml:space="preserve"> con cinta autoadhesiva doble faz de espuma de uretano, para uso exterior.</t>
    </r>
  </si>
  <si>
    <r>
      <rPr>
        <b/>
        <sz val="11"/>
        <color theme="1"/>
        <rFont val="Arial"/>
        <family val="2"/>
      </rPr>
      <t>VINILO Micro perforado</t>
    </r>
    <r>
      <rPr>
        <sz val="11"/>
        <color theme="1"/>
        <rFont val="Arial"/>
        <family val="2"/>
      </rPr>
      <t xml:space="preserve"> en 720 DPI.</t>
    </r>
  </si>
  <si>
    <r>
      <rPr>
        <b/>
        <sz val="11"/>
        <color theme="1"/>
        <rFont val="Arial"/>
        <family val="2"/>
      </rPr>
      <t xml:space="preserve">VINILO ADHESIVO 180-10 </t>
    </r>
    <r>
      <rPr>
        <sz val="11"/>
        <color theme="1"/>
        <rFont val="Arial"/>
        <family val="2"/>
      </rPr>
      <t>laminado Vinilo opaco fundido autoadhesivo de 2.0 milésimas de pulgada de grosor, impresión a 1440DPI, para aplicaciones de larga duración, con absorción de humedad.</t>
    </r>
  </si>
  <si>
    <r>
      <rPr>
        <b/>
        <sz val="11"/>
        <color theme="1"/>
        <rFont val="Arial"/>
        <family val="2"/>
      </rPr>
      <t>CARTÓN INDUSTRIAL</t>
    </r>
    <r>
      <rPr>
        <sz val="11"/>
        <color theme="1"/>
        <rFont val="Arial"/>
        <family val="2"/>
      </rPr>
      <t>, afichado con impresión 1440 DPI en vinilo  laminado.</t>
    </r>
  </si>
  <si>
    <r>
      <rPr>
        <b/>
        <sz val="11"/>
        <color theme="1"/>
        <rFont val="Arial"/>
        <family val="2"/>
      </rPr>
      <t>CARTÓN CORRUGADO</t>
    </r>
    <r>
      <rPr>
        <sz val="11"/>
        <color theme="1"/>
        <rFont val="Arial"/>
        <family val="2"/>
      </rPr>
      <t xml:space="preserve"> con troquel especial, afichado con impresión 1440 DPI en vinilo  laminado.</t>
    </r>
  </si>
  <si>
    <r>
      <rPr>
        <b/>
        <sz val="11"/>
        <color theme="1"/>
        <rFont val="Arial"/>
        <family val="2"/>
      </rPr>
      <t xml:space="preserve">FONDEAR Y PINTAR MUROS, </t>
    </r>
    <r>
      <rPr>
        <sz val="11"/>
        <color theme="1"/>
        <rFont val="Arial"/>
        <family val="2"/>
      </rPr>
      <t>plantilla para textos y logos con pintura base aceite, para exteriores.</t>
    </r>
  </si>
  <si>
    <r>
      <rPr>
        <b/>
        <sz val="11"/>
        <color theme="1"/>
        <rFont val="Arial"/>
        <family val="2"/>
      </rPr>
      <t>ESTRUCTRUCTURA DISEÑADA</t>
    </r>
    <r>
      <rPr>
        <sz val="11"/>
        <color theme="1"/>
        <rFont val="Arial"/>
        <family val="2"/>
      </rPr>
      <t xml:space="preserve"> especialmente para exteriores en fibra de carbono con base en acero para darle rigidez, viene acompañado de un flotador para llenarlo de agua y adecuarlo en los lugares donde haya más presencia de vientos. Su medida es de 3.35 alto  x 1.10 de ancho, Fotografía en material magic film especial para exteriores, que soporta la luz natural y artificial, con recubrimiento UV, e impresión a full color, doble cara con velcro costura. Contenido de producto: estructura completa, flotador, maletín, fotografía doble.</t>
    </r>
  </si>
  <si>
    <r>
      <rPr>
        <b/>
        <sz val="11"/>
        <color theme="1"/>
        <rFont val="Arial"/>
        <family val="2"/>
      </rPr>
      <t xml:space="preserve">ESTRUCTURA DISEÑADA </t>
    </r>
    <r>
      <rPr>
        <sz val="11"/>
        <color theme="1"/>
        <rFont val="Arial"/>
        <family val="2"/>
      </rPr>
      <t>especialmente para exteriores en fibra de carbono con base en acero para darle rigidez, viene acompañado de un flotador para llenarlo de agua y adecuarlo en los lugares donde haya más presencia de vientos. Su medida es de 2.55 alto  x 95 de ancho, Fotografía en material magic film especial para exteriores, que soporta la luz natural y artificial, con recubrimiento UV, e impresión a full color, doble cara con velcro costura. Contenido de producto: estructura completa, flotador, maletín, fotografía doble.</t>
    </r>
  </si>
  <si>
    <t>SUMATORIA PRECIOS UNITARIOS</t>
  </si>
  <si>
    <t>VIGENCIA</t>
  </si>
  <si>
    <t>VALOR CONTRATADO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</si>
</sst>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 #,##0_-;\-&quot;$&quot;\ * #,##0_-;_-&quot;$&quot;\ * &quot;-&quot;_-;_-@_-"/>
    <numFmt numFmtId="44" formatCode="_-&quot;$&quot;\ * #,##0.00_-;\-&quot;$&quot;\ * #,##0.00_-;_-&quot;$&quot;\ * &quot;-&quot;??_-;_-@_-"/>
    <numFmt numFmtId="164" formatCode="_-&quot;$&quot;\ * #,##0.0_-;\-&quot;$&quot;\ * #,##0.0_-;_-&quot;$&quot;\ * &quot;-&quot;_-;_-@_-"/>
    <numFmt numFmtId="165" formatCode="_-&quot;$&quot;\ * #,##0_-;\-&quot;$&quot;\ * #,##0_-;_-&quot;$&quot;\ * &quot;-&quot;??_-;_-@_-"/>
  </numFmts>
  <fonts count="22" x14ac:knownFonts="1">
    <font>
      <sz val="11"/>
      <color theme="1"/>
      <name val="Calibri"/>
      <family val="2"/>
      <scheme val="minor"/>
    </font>
    <font>
      <b/>
      <sz val="10"/>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b/>
      <sz val="9"/>
      <color theme="1" tint="0.34998626667073579"/>
      <name val="Arial"/>
      <family val="2"/>
    </font>
    <font>
      <sz val="9"/>
      <color theme="1" tint="0.34998626667073579"/>
      <name val="Arial"/>
      <family val="2"/>
    </font>
    <font>
      <sz val="11"/>
      <color theme="1" tint="0.249977111117893"/>
      <name val="Calibri"/>
      <family val="2"/>
      <scheme val="minor"/>
    </font>
    <font>
      <sz val="9"/>
      <color theme="1" tint="0.34998626667073579"/>
      <name val="Calibri"/>
      <family val="2"/>
      <scheme val="minor"/>
    </font>
    <font>
      <sz val="8"/>
      <name val="Calibri"/>
      <family val="2"/>
      <scheme val="minor"/>
    </font>
    <font>
      <b/>
      <sz val="11"/>
      <color theme="1"/>
      <name val="Calibri"/>
      <family val="2"/>
      <scheme val="minor"/>
    </font>
    <font>
      <b/>
      <sz val="8"/>
      <color rgb="FF000000"/>
      <name val="Arial"/>
      <family val="2"/>
    </font>
    <font>
      <sz val="9"/>
      <name val="Arial"/>
      <family val="2"/>
    </font>
    <font>
      <sz val="9"/>
      <name val="Calibri"/>
      <family val="2"/>
      <scheme val="minor"/>
    </font>
    <font>
      <sz val="11"/>
      <name val="Calibri"/>
      <family val="2"/>
      <scheme val="minor"/>
    </font>
    <font>
      <b/>
      <sz val="9"/>
      <name val="Arial"/>
      <family val="2"/>
    </font>
    <font>
      <b/>
      <sz val="11"/>
      <name val="Calibri"/>
      <family val="2"/>
      <scheme val="minor"/>
    </font>
    <font>
      <b/>
      <sz val="10"/>
      <color theme="1"/>
      <name val="Arial"/>
      <family val="2"/>
    </font>
    <font>
      <b/>
      <sz val="10"/>
      <color rgb="FF000000"/>
      <name val="Arial Narrow"/>
      <family val="2"/>
    </font>
    <font>
      <b/>
      <sz val="11"/>
      <color theme="1"/>
      <name val="Arial"/>
      <family val="2"/>
    </font>
    <font>
      <sz val="11"/>
      <color theme="1"/>
      <name val="Arial"/>
      <family val="2"/>
    </font>
    <font>
      <sz val="11"/>
      <color theme="1" tint="0.249977111117893"/>
      <name val="Arial"/>
      <family val="2"/>
    </font>
  </fonts>
  <fills count="12">
    <fill>
      <patternFill patternType="none"/>
    </fill>
    <fill>
      <patternFill patternType="gray125"/>
    </fill>
    <fill>
      <patternFill patternType="solid">
        <fgColor rgb="FFFFFFFF"/>
        <bgColor indexed="64"/>
      </patternFill>
    </fill>
    <fill>
      <patternFill patternType="solid">
        <fgColor theme="7" tint="0.59999389629810485"/>
        <bgColor indexed="64"/>
      </patternFill>
    </fill>
    <fill>
      <patternFill patternType="solid">
        <fgColor theme="0"/>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rgb="FF92D050"/>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rgb="FFD0CECE"/>
        <bgColor indexed="64"/>
      </patternFill>
    </fill>
    <fill>
      <patternFill patternType="solid">
        <fgColor theme="6"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style="thin">
        <color auto="1"/>
      </left>
      <right style="thin">
        <color auto="1"/>
      </right>
      <top/>
      <bottom style="thin">
        <color auto="1"/>
      </bottom>
      <diagonal/>
    </border>
    <border>
      <left/>
      <right style="medium">
        <color indexed="64"/>
      </right>
      <top/>
      <bottom/>
      <diagonal/>
    </border>
  </borders>
  <cellStyleXfs count="37">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42" fontId="4" fillId="0" borderId="0" applyFont="0" applyFill="0" applyBorder="0" applyAlignment="0" applyProtection="0"/>
    <xf numFmtId="44" fontId="4" fillId="0" borderId="0" applyFont="0" applyFill="0" applyBorder="0" applyAlignment="0" applyProtection="0"/>
  </cellStyleXfs>
  <cellXfs count="125">
    <xf numFmtId="0" fontId="0" fillId="0" borderId="0" xfId="0"/>
    <xf numFmtId="0" fontId="0" fillId="0" borderId="0" xfId="0" applyAlignment="1">
      <alignment horizontal="center"/>
    </xf>
    <xf numFmtId="0" fontId="1" fillId="0" borderId="0" xfId="0" applyFont="1" applyAlignment="1">
      <alignment horizontal="center" vertical="center"/>
    </xf>
    <xf numFmtId="0" fontId="0" fillId="0" borderId="0" xfId="0" applyAlignment="1">
      <alignment vertical="top"/>
    </xf>
    <xf numFmtId="0" fontId="0" fillId="0" borderId="0" xfId="0" applyAlignment="1">
      <alignment horizontal="center" vertical="center"/>
    </xf>
    <xf numFmtId="0" fontId="7" fillId="0" borderId="0" xfId="0" applyFont="1"/>
    <xf numFmtId="0" fontId="5"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35" applyNumberFormat="1" applyFont="1" applyBorder="1"/>
    <xf numFmtId="164" fontId="0" fillId="0" borderId="0" xfId="0" applyNumberFormat="1"/>
    <xf numFmtId="164" fontId="5" fillId="2" borderId="1" xfId="35" applyNumberFormat="1" applyFont="1" applyFill="1" applyBorder="1" applyAlignment="1">
      <alignment horizontal="center" vertical="center" wrapText="1"/>
    </xf>
    <xf numFmtId="164" fontId="0" fillId="0" borderId="0" xfId="35" applyNumberFormat="1" applyFont="1"/>
    <xf numFmtId="0" fontId="5" fillId="2" borderId="1" xfId="0" applyFont="1" applyFill="1" applyBorder="1" applyAlignment="1">
      <alignment horizontal="left" vertical="center" wrapText="1"/>
    </xf>
    <xf numFmtId="0" fontId="0" fillId="0" borderId="0" xfId="0" applyAlignment="1">
      <alignment horizontal="left" vertical="center"/>
    </xf>
    <xf numFmtId="0" fontId="5" fillId="0" borderId="1" xfId="0" applyFont="1" applyBorder="1" applyAlignment="1">
      <alignment horizontal="center"/>
    </xf>
    <xf numFmtId="42" fontId="0" fillId="0" borderId="1" xfId="0" applyNumberFormat="1" applyBorder="1" applyAlignment="1">
      <alignment horizontal="center" vertical="center"/>
    </xf>
    <xf numFmtId="164" fontId="0" fillId="3" borderId="0" xfId="0" applyNumberFormat="1" applyFill="1"/>
    <xf numFmtId="0" fontId="0" fillId="3" borderId="0" xfId="0" applyFill="1"/>
    <xf numFmtId="0" fontId="5" fillId="0" borderId="1" xfId="0" applyFont="1" applyBorder="1"/>
    <xf numFmtId="0" fontId="12" fillId="2" borderId="1" xfId="0" applyFont="1" applyFill="1" applyBorder="1" applyAlignment="1">
      <alignment horizontal="left" vertical="top" wrapText="1"/>
    </xf>
    <xf numFmtId="0" fontId="12" fillId="0" borderId="1" xfId="0" applyFont="1" applyBorder="1" applyAlignment="1">
      <alignment horizontal="center" vertical="center"/>
    </xf>
    <xf numFmtId="0" fontId="12" fillId="2" borderId="1" xfId="0" applyFont="1" applyFill="1" applyBorder="1" applyAlignment="1">
      <alignment horizontal="left" vertical="center" wrapText="1"/>
    </xf>
    <xf numFmtId="0" fontId="12" fillId="4" borderId="1" xfId="0" applyFont="1" applyFill="1" applyBorder="1" applyAlignment="1">
      <alignment horizontal="left" vertical="top" wrapText="1"/>
    </xf>
    <xf numFmtId="0" fontId="12" fillId="2" borderId="1" xfId="0" applyFont="1" applyFill="1" applyBorder="1" applyAlignment="1">
      <alignment horizontal="center" vertical="center" wrapText="1"/>
    </xf>
    <xf numFmtId="164" fontId="13" fillId="0" borderId="1" xfId="35" applyNumberFormat="1" applyFont="1" applyBorder="1"/>
    <xf numFmtId="42" fontId="14" fillId="0" borderId="1" xfId="0" applyNumberFormat="1" applyFont="1" applyBorder="1" applyAlignment="1">
      <alignment horizontal="center" vertical="center"/>
    </xf>
    <xf numFmtId="42" fontId="13" fillId="0" borderId="1" xfId="35" applyFont="1" applyBorder="1"/>
    <xf numFmtId="42" fontId="14" fillId="3" borderId="1" xfId="0" applyNumberFormat="1" applyFont="1" applyFill="1" applyBorder="1" applyAlignment="1">
      <alignment horizontal="center" vertical="center"/>
    </xf>
    <xf numFmtId="42" fontId="13" fillId="3" borderId="1" xfId="35" applyFont="1" applyFill="1" applyBorder="1"/>
    <xf numFmtId="0" fontId="12" fillId="2" borderId="1" xfId="0" applyFont="1" applyFill="1" applyBorder="1" applyAlignment="1">
      <alignment horizontal="left" wrapText="1"/>
    </xf>
    <xf numFmtId="0" fontId="12" fillId="2" borderId="1" xfId="0" applyFont="1" applyFill="1" applyBorder="1" applyAlignment="1">
      <alignment horizontal="center" wrapText="1"/>
    </xf>
    <xf numFmtId="164" fontId="13" fillId="0" borderId="1" xfId="35" applyNumberFormat="1" applyFont="1" applyBorder="1" applyAlignment="1">
      <alignment horizontal="center"/>
    </xf>
    <xf numFmtId="42" fontId="16" fillId="0" borderId="1" xfId="0" applyNumberFormat="1" applyFont="1" applyBorder="1" applyAlignment="1">
      <alignment horizontal="center" vertical="center" wrapText="1"/>
    </xf>
    <xf numFmtId="42" fontId="16" fillId="0" borderId="1" xfId="0" applyNumberFormat="1" applyFont="1" applyBorder="1" applyAlignment="1">
      <alignment horizontal="center" vertical="center"/>
    </xf>
    <xf numFmtId="164" fontId="13" fillId="3" borderId="1" xfId="35" applyNumberFormat="1" applyFont="1" applyFill="1" applyBorder="1"/>
    <xf numFmtId="0" fontId="12" fillId="0" borderId="1" xfId="0" applyFont="1" applyBorder="1" applyAlignment="1">
      <alignment horizontal="left" vertical="center" wrapText="1"/>
    </xf>
    <xf numFmtId="0" fontId="12" fillId="0" borderId="1" xfId="0" applyFont="1" applyBorder="1" applyAlignment="1">
      <alignment horizontal="left" vertical="top" wrapText="1"/>
    </xf>
    <xf numFmtId="0" fontId="12" fillId="2" borderId="1" xfId="0" applyFont="1" applyFill="1" applyBorder="1" applyAlignment="1">
      <alignment horizontal="center" vertical="center"/>
    </xf>
    <xf numFmtId="0" fontId="12" fillId="0" borderId="1" xfId="0" applyFont="1" applyBorder="1" applyAlignment="1">
      <alignment horizontal="left" vertical="center"/>
    </xf>
    <xf numFmtId="42" fontId="14" fillId="4" borderId="1" xfId="0" applyNumberFormat="1" applyFont="1" applyFill="1" applyBorder="1" applyAlignment="1">
      <alignment horizontal="center" vertical="center"/>
    </xf>
    <xf numFmtId="164" fontId="13" fillId="0" borderId="1" xfId="35" applyNumberFormat="1" applyFont="1" applyBorder="1" applyAlignment="1">
      <alignment vertical="center"/>
    </xf>
    <xf numFmtId="0" fontId="12" fillId="0" borderId="1" xfId="0" applyFont="1" applyBorder="1" applyAlignment="1">
      <alignment horizontal="center" vertical="center" wrapText="1"/>
    </xf>
    <xf numFmtId="42" fontId="14" fillId="3" borderId="1" xfId="0" applyNumberFormat="1" applyFont="1" applyFill="1" applyBorder="1"/>
    <xf numFmtId="42" fontId="14" fillId="0" borderId="1" xfId="0" applyNumberFormat="1" applyFont="1" applyBorder="1" applyAlignment="1">
      <alignment vertical="center"/>
    </xf>
    <xf numFmtId="42" fontId="14" fillId="3" borderId="1" xfId="0" applyNumberFormat="1" applyFont="1" applyFill="1" applyBorder="1" applyAlignment="1">
      <alignment vertical="center"/>
    </xf>
    <xf numFmtId="164" fontId="13" fillId="0" borderId="1" xfId="35" applyNumberFormat="1" applyFont="1" applyBorder="1" applyAlignment="1">
      <alignment horizontal="center" vertical="center"/>
    </xf>
    <xf numFmtId="0" fontId="12" fillId="0" borderId="1" xfId="0" applyFont="1" applyBorder="1" applyAlignment="1">
      <alignment horizontal="left" vertical="top"/>
    </xf>
    <xf numFmtId="42" fontId="14" fillId="0" borderId="1" xfId="0" applyNumberFormat="1" applyFont="1" applyBorder="1" applyAlignment="1">
      <alignment horizontal="center" vertical="center" wrapText="1"/>
    </xf>
    <xf numFmtId="42" fontId="13" fillId="0" borderId="1" xfId="35" applyFont="1" applyBorder="1" applyAlignment="1">
      <alignment horizontal="center"/>
    </xf>
    <xf numFmtId="164" fontId="5" fillId="2" borderId="8" xfId="35" applyNumberFormat="1" applyFont="1" applyFill="1" applyBorder="1" applyAlignment="1">
      <alignment horizontal="center" vertical="center" wrapText="1"/>
    </xf>
    <xf numFmtId="164" fontId="0" fillId="8" borderId="0" xfId="0" applyNumberFormat="1" applyFill="1"/>
    <xf numFmtId="164" fontId="17" fillId="2" borderId="1" xfId="35" applyNumberFormat="1" applyFont="1" applyFill="1" applyBorder="1" applyAlignment="1">
      <alignment horizontal="center" vertical="center" wrapText="1"/>
    </xf>
    <xf numFmtId="0" fontId="18" fillId="10" borderId="11" xfId="0" applyFont="1" applyFill="1" applyBorder="1" applyAlignment="1">
      <alignment horizontal="center" vertical="center" wrapText="1"/>
    </xf>
    <xf numFmtId="0" fontId="18" fillId="10" borderId="0" xfId="0" applyFont="1" applyFill="1" applyAlignment="1">
      <alignment horizontal="center" vertical="center" wrapText="1"/>
    </xf>
    <xf numFmtId="0" fontId="20" fillId="0" borderId="0" xfId="0" applyFont="1"/>
    <xf numFmtId="0" fontId="19" fillId="9" borderId="1" xfId="0" applyFont="1" applyFill="1" applyBorder="1" applyAlignment="1">
      <alignment horizontal="center" vertical="center"/>
    </xf>
    <xf numFmtId="42" fontId="20" fillId="9" borderId="1" xfId="0" applyNumberFormat="1" applyFont="1" applyFill="1" applyBorder="1" applyAlignment="1">
      <alignment horizontal="center" vertical="center"/>
    </xf>
    <xf numFmtId="42" fontId="20" fillId="9" borderId="1" xfId="35" applyFont="1" applyFill="1" applyBorder="1"/>
    <xf numFmtId="0" fontId="20" fillId="0" borderId="1" xfId="0" applyFont="1" applyBorder="1" applyAlignment="1">
      <alignment horizontal="center" vertical="top"/>
    </xf>
    <xf numFmtId="0" fontId="20" fillId="2" borderId="1" xfId="0" applyFont="1" applyFill="1" applyBorder="1" applyAlignment="1">
      <alignment vertical="top" wrapText="1"/>
    </xf>
    <xf numFmtId="0" fontId="20" fillId="4" borderId="1" xfId="0" applyFont="1" applyFill="1" applyBorder="1" applyAlignment="1">
      <alignment horizontal="justify" vertical="top" wrapText="1"/>
    </xf>
    <xf numFmtId="164" fontId="20" fillId="0" borderId="1" xfId="35" applyNumberFormat="1" applyFont="1" applyBorder="1" applyAlignment="1">
      <alignment vertical="top"/>
    </xf>
    <xf numFmtId="42" fontId="20" fillId="0" borderId="1" xfId="0" applyNumberFormat="1" applyFont="1" applyBorder="1" applyAlignment="1">
      <alignment vertical="top"/>
    </xf>
    <xf numFmtId="42" fontId="20" fillId="0" borderId="1" xfId="35" applyFont="1" applyBorder="1" applyAlignment="1">
      <alignment vertical="top"/>
    </xf>
    <xf numFmtId="42" fontId="20" fillId="9" borderId="1" xfId="0" applyNumberFormat="1" applyFont="1" applyFill="1" applyBorder="1" applyAlignment="1">
      <alignment vertical="center"/>
    </xf>
    <xf numFmtId="42" fontId="20" fillId="9" borderId="1" xfId="35" applyFont="1" applyFill="1" applyBorder="1" applyAlignment="1">
      <alignment vertical="center"/>
    </xf>
    <xf numFmtId="0" fontId="20" fillId="2" borderId="1" xfId="0" applyFont="1" applyFill="1" applyBorder="1" applyAlignment="1">
      <alignment horizontal="justify" vertical="top" wrapText="1"/>
    </xf>
    <xf numFmtId="42" fontId="20" fillId="0" borderId="1" xfId="0" applyNumberFormat="1" applyFont="1" applyBorder="1" applyAlignment="1">
      <alignment vertical="top" wrapText="1"/>
    </xf>
    <xf numFmtId="42" fontId="20" fillId="4" borderId="1" xfId="0" applyNumberFormat="1" applyFont="1" applyFill="1" applyBorder="1" applyAlignment="1">
      <alignment vertical="top"/>
    </xf>
    <xf numFmtId="0" fontId="21" fillId="0" borderId="0" xfId="0" applyFont="1"/>
    <xf numFmtId="0" fontId="20" fillId="0" borderId="1" xfId="0" applyFont="1" applyBorder="1" applyAlignment="1">
      <alignment horizontal="center" vertical="center"/>
    </xf>
    <xf numFmtId="0" fontId="20" fillId="0" borderId="1" xfId="0" applyFont="1" applyBorder="1" applyAlignment="1">
      <alignment vertical="center" wrapText="1"/>
    </xf>
    <xf numFmtId="0" fontId="20" fillId="0" borderId="1" xfId="0" applyFont="1" applyBorder="1" applyAlignment="1">
      <alignment horizontal="justify" vertical="top" wrapText="1"/>
    </xf>
    <xf numFmtId="0" fontId="20" fillId="2" borderId="1" xfId="0" applyFont="1" applyFill="1" applyBorder="1" applyAlignment="1">
      <alignment vertical="center"/>
    </xf>
    <xf numFmtId="164" fontId="20" fillId="0" borderId="1" xfId="35" applyNumberFormat="1" applyFont="1" applyBorder="1" applyAlignment="1">
      <alignment vertical="center"/>
    </xf>
    <xf numFmtId="42" fontId="20" fillId="0" borderId="1" xfId="0" applyNumberFormat="1" applyFont="1" applyBorder="1" applyAlignment="1">
      <alignment vertical="center"/>
    </xf>
    <xf numFmtId="0" fontId="20" fillId="0" borderId="1" xfId="0" applyFont="1" applyBorder="1" applyAlignment="1">
      <alignment horizontal="justify" vertical="justify" wrapText="1"/>
    </xf>
    <xf numFmtId="0" fontId="20" fillId="0" borderId="1" xfId="0" applyFont="1" applyBorder="1" applyAlignment="1">
      <alignment vertical="center"/>
    </xf>
    <xf numFmtId="0" fontId="20" fillId="0" borderId="1" xfId="0" applyFont="1" applyBorder="1" applyAlignment="1">
      <alignment vertical="top" wrapText="1"/>
    </xf>
    <xf numFmtId="0" fontId="20" fillId="0" borderId="1" xfId="0" applyFont="1" applyBorder="1" applyAlignment="1">
      <alignment vertical="top"/>
    </xf>
    <xf numFmtId="42" fontId="20" fillId="4" borderId="1" xfId="0" applyNumberFormat="1" applyFont="1" applyFill="1" applyBorder="1" applyAlignment="1">
      <alignment vertical="center"/>
    </xf>
    <xf numFmtId="42" fontId="20" fillId="0" borderId="1" xfId="35" applyFont="1" applyBorder="1" applyAlignment="1">
      <alignment vertical="center"/>
    </xf>
    <xf numFmtId="0" fontId="20" fillId="2" borderId="1" xfId="0" applyFont="1" applyFill="1" applyBorder="1" applyAlignment="1">
      <alignment vertical="center" wrapText="1"/>
    </xf>
    <xf numFmtId="42" fontId="20" fillId="0" borderId="1" xfId="0" applyNumberFormat="1" applyFont="1" applyBorder="1" applyAlignment="1">
      <alignment vertical="center" wrapText="1"/>
    </xf>
    <xf numFmtId="0" fontId="20" fillId="2" borderId="1" xfId="0" applyFont="1" applyFill="1" applyBorder="1" applyAlignment="1">
      <alignment horizontal="justify" vertical="justify" wrapText="1"/>
    </xf>
    <xf numFmtId="164" fontId="20" fillId="0" borderId="7" xfId="35" applyNumberFormat="1" applyFont="1" applyBorder="1" applyAlignment="1">
      <alignment vertical="center"/>
    </xf>
    <xf numFmtId="42" fontId="20" fillId="0" borderId="7" xfId="0" applyNumberFormat="1" applyFont="1" applyBorder="1" applyAlignment="1">
      <alignment vertical="center"/>
    </xf>
    <xf numFmtId="0" fontId="20" fillId="0" borderId="0" xfId="0" applyFont="1" applyAlignment="1">
      <alignment vertical="top"/>
    </xf>
    <xf numFmtId="0" fontId="20" fillId="0" borderId="0" xfId="0" applyFont="1" applyAlignment="1">
      <alignment horizontal="center"/>
    </xf>
    <xf numFmtId="0" fontId="20" fillId="0" borderId="0" xfId="0" applyFont="1" applyAlignment="1">
      <alignment horizontal="left" vertical="center"/>
    </xf>
    <xf numFmtId="0" fontId="20" fillId="0" borderId="0" xfId="0" applyFont="1" applyAlignment="1">
      <alignment horizontal="center" vertical="center"/>
    </xf>
    <xf numFmtId="164" fontId="20" fillId="0" borderId="0" xfId="35" applyNumberFormat="1" applyFont="1"/>
    <xf numFmtId="164" fontId="20" fillId="0" borderId="0" xfId="0" applyNumberFormat="1" applyFont="1"/>
    <xf numFmtId="42" fontId="20" fillId="0" borderId="1" xfId="0" applyNumberFormat="1" applyFont="1" applyBorder="1" applyAlignment="1">
      <alignment horizontal="center" vertical="center"/>
    </xf>
    <xf numFmtId="0" fontId="20" fillId="0" borderId="7" xfId="0" applyFont="1" applyBorder="1" applyAlignment="1">
      <alignment horizontal="center" vertical="center"/>
    </xf>
    <xf numFmtId="0" fontId="20" fillId="0" borderId="7" xfId="0" applyFont="1" applyBorder="1" applyAlignment="1">
      <alignment vertical="center" wrapText="1"/>
    </xf>
    <xf numFmtId="0" fontId="20" fillId="0" borderId="7" xfId="0" applyFont="1" applyBorder="1" applyAlignment="1">
      <alignment horizontal="justify" vertical="top"/>
    </xf>
    <xf numFmtId="42" fontId="20" fillId="0" borderId="7" xfId="0" applyNumberFormat="1" applyFont="1" applyBorder="1" applyAlignment="1">
      <alignment horizontal="center" vertical="center"/>
    </xf>
    <xf numFmtId="42" fontId="20" fillId="0" borderId="1" xfId="0" applyNumberFormat="1" applyFont="1" applyBorder="1"/>
    <xf numFmtId="165" fontId="20" fillId="0" borderId="1" xfId="36" applyNumberFormat="1" applyFont="1" applyBorder="1" applyAlignment="1">
      <alignment horizontal="center" vertical="center"/>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3" borderId="1" xfId="0" applyFont="1" applyFill="1" applyBorder="1" applyAlignment="1">
      <alignment horizontal="center" vertical="center"/>
    </xf>
    <xf numFmtId="0" fontId="15" fillId="3" borderId="1" xfId="0" applyFont="1" applyFill="1" applyBorder="1" applyAlignment="1">
      <alignment horizontal="center" vertical="center"/>
    </xf>
    <xf numFmtId="0" fontId="11" fillId="6" borderId="1" xfId="0" applyFont="1" applyFill="1" applyBorder="1" applyAlignment="1">
      <alignment horizontal="center" vertical="top"/>
    </xf>
    <xf numFmtId="0" fontId="10" fillId="7" borderId="1" xfId="0" applyFont="1" applyFill="1" applyBorder="1" applyAlignment="1">
      <alignment horizontal="center"/>
    </xf>
    <xf numFmtId="0" fontId="10" fillId="0" borderId="9" xfId="0" applyFont="1" applyBorder="1" applyAlignment="1">
      <alignment horizontal="center"/>
    </xf>
    <xf numFmtId="0" fontId="10" fillId="0" borderId="0" xfId="0" applyFont="1" applyAlignment="1">
      <alignment horizontal="center"/>
    </xf>
    <xf numFmtId="0" fontId="15" fillId="5" borderId="1" xfId="0" applyFont="1" applyFill="1" applyBorder="1" applyAlignment="1">
      <alignment horizontal="center" vertical="center"/>
    </xf>
    <xf numFmtId="0" fontId="19" fillId="0" borderId="5" xfId="0" applyFont="1" applyBorder="1" applyAlignment="1">
      <alignment horizontal="center"/>
    </xf>
    <xf numFmtId="0" fontId="19" fillId="0" borderId="6" xfId="0" applyFont="1" applyBorder="1" applyAlignment="1">
      <alignment horizontal="center"/>
    </xf>
    <xf numFmtId="0" fontId="19" fillId="9" borderId="1" xfId="0" applyFont="1" applyFill="1" applyBorder="1" applyAlignment="1">
      <alignment vertical="center"/>
    </xf>
    <xf numFmtId="0" fontId="17" fillId="9" borderId="1" xfId="0" applyFont="1" applyFill="1" applyBorder="1" applyAlignment="1">
      <alignment horizontal="center" vertical="center"/>
    </xf>
    <xf numFmtId="0" fontId="19" fillId="9" borderId="1" xfId="0" applyFont="1" applyFill="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7" fillId="2" borderId="7" xfId="0" applyFont="1" applyFill="1" applyBorder="1" applyAlignment="1">
      <alignment horizontal="center" vertical="center" wrapText="1"/>
    </xf>
    <xf numFmtId="0" fontId="17" fillId="2" borderId="10" xfId="0" applyFont="1" applyFill="1" applyBorder="1" applyAlignment="1">
      <alignment horizontal="center" vertical="center" wrapText="1"/>
    </xf>
    <xf numFmtId="0" fontId="17" fillId="9" borderId="2" xfId="0" applyFont="1" applyFill="1" applyBorder="1" applyAlignment="1">
      <alignment horizontal="center" vertical="center"/>
    </xf>
    <xf numFmtId="0" fontId="18" fillId="11" borderId="1" xfId="0" applyFont="1" applyFill="1" applyBorder="1" applyAlignment="1">
      <alignment horizontal="center" vertical="center" wrapText="1"/>
    </xf>
    <xf numFmtId="0" fontId="19" fillId="0" borderId="1" xfId="0" applyFont="1" applyBorder="1" applyAlignment="1">
      <alignment horizontal="center" vertical="top"/>
    </xf>
  </cellXfs>
  <cellStyles count="37">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xfId="29" builtinId="8" hidden="1"/>
    <cellStyle name="Hipervínculo" xfId="31" builtinId="8" hidden="1"/>
    <cellStyle name="Hipervínculo" xfId="33"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Hipervínculo visitado" xfId="30" builtinId="9" hidden="1"/>
    <cellStyle name="Hipervínculo visitado" xfId="32" builtinId="9" hidden="1"/>
    <cellStyle name="Hipervínculo visitado" xfId="34" builtinId="9" hidden="1"/>
    <cellStyle name="Moneda" xfId="36" builtinId="4"/>
    <cellStyle name="Moneda [0]" xfId="35"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zoomScaleNormal="100" zoomScalePageLayoutView="70" workbookViewId="0">
      <selection activeCell="G5" sqref="G5"/>
    </sheetView>
  </sheetViews>
  <sheetFormatPr baseColWidth="10" defaultRowHeight="15" x14ac:dyDescent="0.25"/>
  <cols>
    <col min="1" max="1" width="5.140625" style="1" customWidth="1"/>
    <col min="2" max="2" width="17.85546875" style="16" customWidth="1"/>
    <col min="3" max="3" width="53.28515625" style="3" customWidth="1"/>
    <col min="4" max="4" width="10.85546875" style="4" customWidth="1"/>
    <col min="5" max="7" width="14.5703125" style="14" bestFit="1" customWidth="1"/>
    <col min="8" max="8" width="22.85546875" style="12" customWidth="1"/>
    <col min="9" max="9" width="13.5703125" bestFit="1" customWidth="1"/>
    <col min="10" max="10" width="14.5703125" bestFit="1" customWidth="1"/>
    <col min="11" max="11" width="13.5703125" bestFit="1" customWidth="1"/>
    <col min="12" max="13" width="14.5703125" bestFit="1" customWidth="1"/>
    <col min="14" max="14" width="22.5703125" bestFit="1" customWidth="1"/>
  </cols>
  <sheetData>
    <row r="1" spans="1:16" x14ac:dyDescent="0.25">
      <c r="A1" s="103" t="s">
        <v>53</v>
      </c>
      <c r="B1" s="104"/>
      <c r="C1" s="104"/>
      <c r="D1" s="104"/>
      <c r="E1" s="104"/>
      <c r="F1" s="104"/>
      <c r="G1" s="105"/>
    </row>
    <row r="2" spans="1:16" x14ac:dyDescent="0.25">
      <c r="A2" s="17"/>
      <c r="B2" s="17"/>
      <c r="C2" s="17"/>
      <c r="D2" s="21"/>
      <c r="E2" s="108" t="s">
        <v>78</v>
      </c>
      <c r="F2" s="108"/>
      <c r="G2" s="108"/>
      <c r="H2" s="109" t="s">
        <v>79</v>
      </c>
      <c r="I2" s="109"/>
      <c r="J2" s="109"/>
      <c r="K2" s="110" t="s">
        <v>104</v>
      </c>
      <c r="L2" s="111"/>
      <c r="M2" s="111"/>
      <c r="N2" t="s">
        <v>105</v>
      </c>
    </row>
    <row r="3" spans="1:16" ht="48" x14ac:dyDescent="0.25">
      <c r="A3" s="6" t="s">
        <v>0</v>
      </c>
      <c r="B3" s="15" t="s">
        <v>1</v>
      </c>
      <c r="C3" s="7" t="s">
        <v>2</v>
      </c>
      <c r="D3" s="7" t="s">
        <v>3</v>
      </c>
      <c r="E3" s="13" t="s">
        <v>34</v>
      </c>
      <c r="F3" s="13" t="s">
        <v>33</v>
      </c>
      <c r="G3" s="13" t="s">
        <v>35</v>
      </c>
      <c r="H3" s="13" t="s">
        <v>34</v>
      </c>
      <c r="I3" s="13" t="s">
        <v>33</v>
      </c>
      <c r="J3" s="13" t="s">
        <v>35</v>
      </c>
      <c r="K3" s="52" t="s">
        <v>101</v>
      </c>
      <c r="L3" s="52" t="s">
        <v>102</v>
      </c>
      <c r="M3" s="52" t="s">
        <v>103</v>
      </c>
      <c r="N3" s="52" t="s">
        <v>106</v>
      </c>
      <c r="O3" s="52" t="s">
        <v>107</v>
      </c>
      <c r="P3" s="52" t="s">
        <v>108</v>
      </c>
    </row>
    <row r="4" spans="1:16" x14ac:dyDescent="0.25">
      <c r="A4" s="106" t="s">
        <v>36</v>
      </c>
      <c r="B4" s="106"/>
      <c r="C4" s="106"/>
      <c r="D4" s="106"/>
      <c r="E4" s="106"/>
      <c r="F4" s="106"/>
      <c r="G4" s="106"/>
      <c r="H4" s="19"/>
      <c r="I4" s="20"/>
      <c r="J4" s="20"/>
    </row>
    <row r="5" spans="1:16" ht="57" customHeight="1" x14ac:dyDescent="0.25">
      <c r="A5" s="8">
        <v>1</v>
      </c>
      <c r="B5" s="9" t="s">
        <v>4</v>
      </c>
      <c r="C5" s="25" t="s">
        <v>75</v>
      </c>
      <c r="D5" s="10" t="s">
        <v>5</v>
      </c>
      <c r="E5" s="11">
        <v>6</v>
      </c>
      <c r="F5" s="11">
        <f>+E5*19%</f>
        <v>1.1400000000000001</v>
      </c>
      <c r="G5" s="11">
        <f>+E5+F5</f>
        <v>7.1400000000000006</v>
      </c>
      <c r="H5" s="18">
        <v>6</v>
      </c>
      <c r="I5" s="11">
        <f>+H5*19%</f>
        <v>1.1400000000000001</v>
      </c>
      <c r="J5" s="11">
        <f>+H5+I5</f>
        <v>7.1400000000000006</v>
      </c>
      <c r="K5" s="53">
        <f>MIN(E5,H5)</f>
        <v>6</v>
      </c>
      <c r="L5" s="12">
        <f>MEDIAN(E5,H5)</f>
        <v>6</v>
      </c>
      <c r="M5" s="12">
        <f>AVERAGE(E5,H5)</f>
        <v>6</v>
      </c>
      <c r="N5" s="12">
        <f>+K5</f>
        <v>6</v>
      </c>
      <c r="O5">
        <f>+N5*1.19</f>
        <v>7.14</v>
      </c>
    </row>
    <row r="6" spans="1:16" ht="61.5" customHeight="1" x14ac:dyDescent="0.25">
      <c r="A6" s="23">
        <v>2</v>
      </c>
      <c r="B6" s="24" t="s">
        <v>44</v>
      </c>
      <c r="C6" s="25" t="s">
        <v>57</v>
      </c>
      <c r="D6" s="26" t="s">
        <v>5</v>
      </c>
      <c r="E6" s="27">
        <v>7</v>
      </c>
      <c r="F6" s="27">
        <f>+E6*19%</f>
        <v>1.33</v>
      </c>
      <c r="G6" s="27">
        <f>+E6+F6</f>
        <v>8.33</v>
      </c>
      <c r="H6" s="28">
        <v>7</v>
      </c>
      <c r="I6" s="27">
        <f t="shared" ref="I6:I56" si="0">+H6*19%</f>
        <v>1.33</v>
      </c>
      <c r="J6" s="27">
        <f t="shared" ref="J6:J56" si="1">+H6+I6</f>
        <v>8.33</v>
      </c>
      <c r="K6" s="53">
        <f t="shared" ref="K6:K9" si="2">MIN(E6,H6)</f>
        <v>7</v>
      </c>
      <c r="L6" s="12">
        <f t="shared" ref="L6:L9" si="3">MEDIAN(E6,H6)</f>
        <v>7</v>
      </c>
      <c r="M6" s="12">
        <f t="shared" ref="M6:M56" si="4">AVERAGE(E6,H6)</f>
        <v>7</v>
      </c>
      <c r="N6" s="12">
        <f t="shared" ref="N6:N56" si="5">+K6</f>
        <v>7</v>
      </c>
      <c r="O6">
        <f>+N6*1.19</f>
        <v>8.33</v>
      </c>
    </row>
    <row r="7" spans="1:16" ht="50.25" customHeight="1" x14ac:dyDescent="0.25">
      <c r="A7" s="23">
        <v>3</v>
      </c>
      <c r="B7" s="24" t="s">
        <v>6</v>
      </c>
      <c r="C7" s="25" t="s">
        <v>76</v>
      </c>
      <c r="D7" s="26" t="s">
        <v>7</v>
      </c>
      <c r="E7" s="27">
        <v>23.3</v>
      </c>
      <c r="F7" s="27">
        <f>+E7*19%</f>
        <v>4.4270000000000005</v>
      </c>
      <c r="G7" s="27">
        <f>+E7+F7</f>
        <v>27.727</v>
      </c>
      <c r="H7" s="28">
        <v>12</v>
      </c>
      <c r="I7" s="27">
        <f t="shared" si="0"/>
        <v>2.2800000000000002</v>
      </c>
      <c r="J7" s="27">
        <f t="shared" si="1"/>
        <v>14.280000000000001</v>
      </c>
      <c r="K7" s="53">
        <f t="shared" si="2"/>
        <v>12</v>
      </c>
      <c r="L7" s="12">
        <f t="shared" si="3"/>
        <v>17.649999999999999</v>
      </c>
      <c r="M7" s="12">
        <f t="shared" si="4"/>
        <v>17.649999999999999</v>
      </c>
      <c r="N7" s="12">
        <f t="shared" si="5"/>
        <v>12</v>
      </c>
      <c r="O7">
        <f t="shared" ref="O7:O56" si="6">+N7*1.19</f>
        <v>14.28</v>
      </c>
    </row>
    <row r="8" spans="1:16" ht="30" customHeight="1" x14ac:dyDescent="0.25">
      <c r="A8" s="23">
        <v>4</v>
      </c>
      <c r="B8" s="24" t="s">
        <v>8</v>
      </c>
      <c r="C8" s="25" t="s">
        <v>49</v>
      </c>
      <c r="D8" s="26" t="s">
        <v>9</v>
      </c>
      <c r="E8" s="27">
        <v>5.0599999999999996</v>
      </c>
      <c r="F8" s="27">
        <f>+E8*19%</f>
        <v>0.96139999999999992</v>
      </c>
      <c r="G8" s="27">
        <f>+E8+F8</f>
        <v>6.0213999999999999</v>
      </c>
      <c r="H8" s="28">
        <v>7</v>
      </c>
      <c r="I8" s="27">
        <f t="shared" si="0"/>
        <v>1.33</v>
      </c>
      <c r="J8" s="27">
        <f t="shared" si="1"/>
        <v>8.33</v>
      </c>
      <c r="K8" s="53">
        <f t="shared" si="2"/>
        <v>5.0599999999999996</v>
      </c>
      <c r="L8" s="12">
        <f t="shared" si="3"/>
        <v>6.0299999999999994</v>
      </c>
      <c r="M8" s="12">
        <f t="shared" si="4"/>
        <v>6.0299999999999994</v>
      </c>
      <c r="N8" s="12">
        <f t="shared" si="5"/>
        <v>5.0599999999999996</v>
      </c>
      <c r="O8">
        <f t="shared" si="6"/>
        <v>6.021399999999999</v>
      </c>
    </row>
    <row r="9" spans="1:16" ht="38.25" customHeight="1" x14ac:dyDescent="0.25">
      <c r="A9" s="23">
        <v>5</v>
      </c>
      <c r="B9" s="24" t="s">
        <v>10</v>
      </c>
      <c r="C9" s="25" t="s">
        <v>51</v>
      </c>
      <c r="D9" s="26" t="s">
        <v>11</v>
      </c>
      <c r="E9" s="29">
        <v>154000</v>
      </c>
      <c r="F9" s="29">
        <f>+E9*19%</f>
        <v>29260</v>
      </c>
      <c r="G9" s="29">
        <f>+E9+F9</f>
        <v>183260</v>
      </c>
      <c r="H9" s="28">
        <v>180000</v>
      </c>
      <c r="I9" s="29">
        <f t="shared" si="0"/>
        <v>34200</v>
      </c>
      <c r="J9" s="29">
        <f t="shared" si="1"/>
        <v>214200</v>
      </c>
      <c r="K9" s="53">
        <f t="shared" si="2"/>
        <v>154000</v>
      </c>
      <c r="L9" s="12">
        <f t="shared" si="3"/>
        <v>167000</v>
      </c>
      <c r="M9" s="12">
        <f t="shared" si="4"/>
        <v>167000</v>
      </c>
      <c r="N9" s="12">
        <f t="shared" si="5"/>
        <v>154000</v>
      </c>
      <c r="O9">
        <f t="shared" si="6"/>
        <v>183260</v>
      </c>
    </row>
    <row r="10" spans="1:16" ht="38.25" customHeight="1" x14ac:dyDescent="0.25">
      <c r="A10" s="107" t="s">
        <v>52</v>
      </c>
      <c r="B10" s="107"/>
      <c r="C10" s="107"/>
      <c r="D10" s="107"/>
      <c r="E10" s="107"/>
      <c r="F10" s="107"/>
      <c r="G10" s="107"/>
      <c r="H10" s="30"/>
      <c r="I10" s="31">
        <f t="shared" si="0"/>
        <v>0</v>
      </c>
      <c r="J10" s="31">
        <f t="shared" si="1"/>
        <v>0</v>
      </c>
      <c r="K10" s="12"/>
      <c r="L10" s="12"/>
      <c r="M10" s="12"/>
      <c r="N10" s="12">
        <f t="shared" si="5"/>
        <v>0</v>
      </c>
      <c r="O10">
        <f t="shared" si="6"/>
        <v>0</v>
      </c>
    </row>
    <row r="11" spans="1:16" ht="24.75" x14ac:dyDescent="0.25">
      <c r="A11" s="23">
        <v>6</v>
      </c>
      <c r="B11" s="32" t="s">
        <v>13</v>
      </c>
      <c r="C11" s="33" t="s">
        <v>38</v>
      </c>
      <c r="D11" s="33" t="s">
        <v>11</v>
      </c>
      <c r="E11" s="51">
        <v>2420000</v>
      </c>
      <c r="F11" s="34">
        <f t="shared" ref="F11:F16" si="7">+E11*19%</f>
        <v>459800</v>
      </c>
      <c r="G11" s="34">
        <f t="shared" ref="G11:G16" si="8">+E11+F11</f>
        <v>2879800</v>
      </c>
      <c r="H11" s="50">
        <v>850000</v>
      </c>
      <c r="I11" s="29">
        <f t="shared" si="0"/>
        <v>161500</v>
      </c>
      <c r="J11" s="29">
        <f t="shared" si="1"/>
        <v>1011500</v>
      </c>
      <c r="K11" s="12">
        <f t="shared" ref="K11:K56" si="9">MIN(E11,H11)</f>
        <v>850000</v>
      </c>
      <c r="L11" s="12">
        <f t="shared" ref="L11:L56" si="10">MEDIAN(E11,H11)</f>
        <v>1635000</v>
      </c>
      <c r="M11" s="12">
        <f t="shared" si="4"/>
        <v>1635000</v>
      </c>
      <c r="N11" s="12">
        <f t="shared" si="5"/>
        <v>850000</v>
      </c>
      <c r="O11">
        <f t="shared" si="6"/>
        <v>1011500</v>
      </c>
    </row>
    <row r="12" spans="1:16" ht="24" x14ac:dyDescent="0.25">
      <c r="A12" s="23">
        <v>7</v>
      </c>
      <c r="B12" s="24" t="s">
        <v>13</v>
      </c>
      <c r="C12" s="22" t="s">
        <v>39</v>
      </c>
      <c r="D12" s="26" t="s">
        <v>11</v>
      </c>
      <c r="E12" s="29">
        <v>2970000</v>
      </c>
      <c r="F12" s="27">
        <f t="shared" si="7"/>
        <v>564300</v>
      </c>
      <c r="G12" s="34">
        <f t="shared" si="8"/>
        <v>3534300</v>
      </c>
      <c r="H12" s="50">
        <v>1100000</v>
      </c>
      <c r="I12" s="29">
        <f t="shared" si="0"/>
        <v>209000</v>
      </c>
      <c r="J12" s="29">
        <f t="shared" si="1"/>
        <v>1309000</v>
      </c>
      <c r="K12" s="12">
        <f t="shared" si="9"/>
        <v>1100000</v>
      </c>
      <c r="L12" s="12">
        <f t="shared" si="10"/>
        <v>2035000</v>
      </c>
      <c r="M12" s="12">
        <f t="shared" si="4"/>
        <v>2035000</v>
      </c>
      <c r="N12" s="12">
        <f t="shared" si="5"/>
        <v>1100000</v>
      </c>
      <c r="O12">
        <f t="shared" si="6"/>
        <v>1309000</v>
      </c>
    </row>
    <row r="13" spans="1:16" ht="24" x14ac:dyDescent="0.25">
      <c r="A13" s="23">
        <v>8</v>
      </c>
      <c r="B13" s="24" t="s">
        <v>13</v>
      </c>
      <c r="C13" s="22" t="s">
        <v>74</v>
      </c>
      <c r="D13" s="26" t="s">
        <v>11</v>
      </c>
      <c r="E13" s="29">
        <v>1820000</v>
      </c>
      <c r="F13" s="34">
        <f t="shared" si="7"/>
        <v>345800</v>
      </c>
      <c r="G13" s="34">
        <f t="shared" si="8"/>
        <v>2165800</v>
      </c>
      <c r="H13" s="50">
        <v>780000</v>
      </c>
      <c r="I13" s="29">
        <f t="shared" si="0"/>
        <v>148200</v>
      </c>
      <c r="J13" s="29">
        <f t="shared" si="1"/>
        <v>928200</v>
      </c>
      <c r="K13" s="12">
        <f t="shared" si="9"/>
        <v>780000</v>
      </c>
      <c r="L13" s="12">
        <f t="shared" si="10"/>
        <v>1300000</v>
      </c>
      <c r="M13" s="12">
        <f t="shared" si="4"/>
        <v>1300000</v>
      </c>
      <c r="N13" s="12">
        <f t="shared" si="5"/>
        <v>780000</v>
      </c>
      <c r="O13">
        <f t="shared" si="6"/>
        <v>928200</v>
      </c>
    </row>
    <row r="14" spans="1:16" ht="24" x14ac:dyDescent="0.25">
      <c r="A14" s="23">
        <v>9</v>
      </c>
      <c r="B14" s="24" t="s">
        <v>58</v>
      </c>
      <c r="C14" s="22" t="s">
        <v>40</v>
      </c>
      <c r="D14" s="26" t="s">
        <v>7</v>
      </c>
      <c r="E14" s="29">
        <v>199000</v>
      </c>
      <c r="F14" s="27">
        <f t="shared" si="7"/>
        <v>37810</v>
      </c>
      <c r="G14" s="34">
        <f t="shared" si="8"/>
        <v>236810</v>
      </c>
      <c r="H14" s="50">
        <v>25</v>
      </c>
      <c r="I14" s="27">
        <f t="shared" si="0"/>
        <v>4.75</v>
      </c>
      <c r="J14" s="27">
        <f t="shared" si="1"/>
        <v>29.75</v>
      </c>
      <c r="K14" s="12">
        <f t="shared" si="9"/>
        <v>25</v>
      </c>
      <c r="L14" s="12">
        <f t="shared" si="10"/>
        <v>99512.5</v>
      </c>
      <c r="M14" s="12">
        <f t="shared" si="4"/>
        <v>99512.5</v>
      </c>
      <c r="N14" s="12">
        <f t="shared" si="5"/>
        <v>25</v>
      </c>
      <c r="O14">
        <f t="shared" si="6"/>
        <v>29.75</v>
      </c>
    </row>
    <row r="15" spans="1:16" ht="24" x14ac:dyDescent="0.25">
      <c r="A15" s="23">
        <v>10</v>
      </c>
      <c r="B15" s="24" t="s">
        <v>45</v>
      </c>
      <c r="C15" s="22" t="s">
        <v>46</v>
      </c>
      <c r="D15" s="26" t="s">
        <v>7</v>
      </c>
      <c r="E15" s="29">
        <v>185000</v>
      </c>
      <c r="F15" s="27">
        <f t="shared" si="7"/>
        <v>35150</v>
      </c>
      <c r="G15" s="34">
        <f t="shared" si="8"/>
        <v>220150</v>
      </c>
      <c r="H15" s="42">
        <v>35</v>
      </c>
      <c r="I15" s="27">
        <f t="shared" si="0"/>
        <v>6.65</v>
      </c>
      <c r="J15" s="27">
        <f t="shared" si="1"/>
        <v>41.65</v>
      </c>
      <c r="K15" s="12">
        <f t="shared" si="9"/>
        <v>35</v>
      </c>
      <c r="L15" s="12">
        <f t="shared" si="10"/>
        <v>92517.5</v>
      </c>
      <c r="M15" s="12">
        <f t="shared" si="4"/>
        <v>92517.5</v>
      </c>
      <c r="N15" s="12">
        <f t="shared" si="5"/>
        <v>35</v>
      </c>
      <c r="O15">
        <f t="shared" si="6"/>
        <v>41.65</v>
      </c>
    </row>
    <row r="16" spans="1:16" s="5" customFormat="1" ht="36" x14ac:dyDescent="0.25">
      <c r="A16" s="23">
        <v>11</v>
      </c>
      <c r="B16" s="24" t="s">
        <v>50</v>
      </c>
      <c r="C16" s="22" t="s">
        <v>77</v>
      </c>
      <c r="D16" s="26" t="s">
        <v>9</v>
      </c>
      <c r="E16" s="29">
        <v>55</v>
      </c>
      <c r="F16" s="27">
        <f t="shared" si="7"/>
        <v>10.45</v>
      </c>
      <c r="G16" s="34">
        <f t="shared" si="8"/>
        <v>65.45</v>
      </c>
      <c r="H16" s="28">
        <v>28</v>
      </c>
      <c r="I16" s="27">
        <f t="shared" si="0"/>
        <v>5.32</v>
      </c>
      <c r="J16" s="27">
        <f t="shared" si="1"/>
        <v>33.32</v>
      </c>
      <c r="K16" s="12">
        <f t="shared" si="9"/>
        <v>28</v>
      </c>
      <c r="L16" s="12">
        <f t="shared" si="10"/>
        <v>41.5</v>
      </c>
      <c r="M16" s="12">
        <f t="shared" si="4"/>
        <v>41.5</v>
      </c>
      <c r="N16" s="12">
        <f t="shared" si="5"/>
        <v>28</v>
      </c>
      <c r="O16">
        <f t="shared" si="6"/>
        <v>33.32</v>
      </c>
    </row>
    <row r="17" spans="1:15" x14ac:dyDescent="0.25">
      <c r="A17" s="107" t="s">
        <v>60</v>
      </c>
      <c r="B17" s="107"/>
      <c r="C17" s="107"/>
      <c r="D17" s="107"/>
      <c r="E17" s="107"/>
      <c r="F17" s="107"/>
      <c r="G17" s="107"/>
      <c r="H17" s="30"/>
      <c r="I17" s="37">
        <f t="shared" si="0"/>
        <v>0</v>
      </c>
      <c r="J17" s="37">
        <f t="shared" si="1"/>
        <v>0</v>
      </c>
      <c r="K17" s="12"/>
      <c r="L17" s="12"/>
      <c r="M17" s="12"/>
      <c r="N17" s="12">
        <f t="shared" si="5"/>
        <v>0</v>
      </c>
      <c r="O17">
        <f t="shared" si="6"/>
        <v>0</v>
      </c>
    </row>
    <row r="18" spans="1:15" ht="24" x14ac:dyDescent="0.25">
      <c r="A18" s="23">
        <v>12</v>
      </c>
      <c r="B18" s="38" t="s">
        <v>14</v>
      </c>
      <c r="C18" s="39" t="s">
        <v>82</v>
      </c>
      <c r="D18" s="40" t="s">
        <v>5</v>
      </c>
      <c r="E18" s="27">
        <v>38</v>
      </c>
      <c r="F18" s="27">
        <f t="shared" ref="F18:F26" si="11">+E18*19%</f>
        <v>7.22</v>
      </c>
      <c r="G18" s="27">
        <f t="shared" ref="G18:G26" si="12">+E18+F18</f>
        <v>45.22</v>
      </c>
      <c r="H18" s="28">
        <v>25</v>
      </c>
      <c r="I18" s="27">
        <f t="shared" si="0"/>
        <v>4.75</v>
      </c>
      <c r="J18" s="27">
        <f t="shared" si="1"/>
        <v>29.75</v>
      </c>
      <c r="K18" s="12">
        <f t="shared" si="9"/>
        <v>25</v>
      </c>
      <c r="L18" s="12">
        <f t="shared" si="10"/>
        <v>31.5</v>
      </c>
      <c r="M18" s="12">
        <f t="shared" si="4"/>
        <v>31.5</v>
      </c>
      <c r="N18" s="12">
        <f t="shared" si="5"/>
        <v>25</v>
      </c>
      <c r="O18">
        <f t="shared" si="6"/>
        <v>29.75</v>
      </c>
    </row>
    <row r="19" spans="1:15" ht="36" x14ac:dyDescent="0.25">
      <c r="A19" s="23">
        <v>13</v>
      </c>
      <c r="B19" s="38" t="s">
        <v>37</v>
      </c>
      <c r="C19" s="39" t="s">
        <v>83</v>
      </c>
      <c r="D19" s="23" t="s">
        <v>5</v>
      </c>
      <c r="E19" s="27">
        <v>30</v>
      </c>
      <c r="F19" s="27">
        <f t="shared" si="11"/>
        <v>5.7</v>
      </c>
      <c r="G19" s="27">
        <f t="shared" si="12"/>
        <v>35.700000000000003</v>
      </c>
      <c r="H19" s="28">
        <v>22</v>
      </c>
      <c r="I19" s="27">
        <f t="shared" si="0"/>
        <v>4.18</v>
      </c>
      <c r="J19" s="27">
        <f t="shared" si="1"/>
        <v>26.18</v>
      </c>
      <c r="K19" s="12">
        <f t="shared" si="9"/>
        <v>22</v>
      </c>
      <c r="L19" s="12">
        <f t="shared" si="10"/>
        <v>26</v>
      </c>
      <c r="M19" s="12">
        <f t="shared" si="4"/>
        <v>26</v>
      </c>
      <c r="N19" s="12">
        <f t="shared" si="5"/>
        <v>22</v>
      </c>
      <c r="O19">
        <f t="shared" si="6"/>
        <v>26.18</v>
      </c>
    </row>
    <row r="20" spans="1:15" x14ac:dyDescent="0.25">
      <c r="A20" s="23">
        <v>14</v>
      </c>
      <c r="B20" s="38" t="s">
        <v>14</v>
      </c>
      <c r="C20" s="39" t="s">
        <v>84</v>
      </c>
      <c r="D20" s="40" t="s">
        <v>5</v>
      </c>
      <c r="E20" s="27">
        <v>35000</v>
      </c>
      <c r="F20" s="27">
        <f t="shared" si="11"/>
        <v>6650</v>
      </c>
      <c r="G20" s="27">
        <f t="shared" si="12"/>
        <v>41650</v>
      </c>
      <c r="H20" s="28">
        <v>16</v>
      </c>
      <c r="I20" s="27">
        <f t="shared" si="0"/>
        <v>3.04</v>
      </c>
      <c r="J20" s="27">
        <f t="shared" si="1"/>
        <v>19.04</v>
      </c>
      <c r="K20" s="12">
        <f t="shared" si="9"/>
        <v>16</v>
      </c>
      <c r="L20" s="12">
        <f t="shared" si="10"/>
        <v>17508</v>
      </c>
      <c r="M20" s="12">
        <f t="shared" si="4"/>
        <v>17508</v>
      </c>
      <c r="N20" s="12">
        <f t="shared" si="5"/>
        <v>16</v>
      </c>
      <c r="O20">
        <f t="shared" si="6"/>
        <v>19.04</v>
      </c>
    </row>
    <row r="21" spans="1:15" ht="24" x14ac:dyDescent="0.25">
      <c r="A21" s="23">
        <v>15</v>
      </c>
      <c r="B21" s="38" t="s">
        <v>14</v>
      </c>
      <c r="C21" s="39" t="s">
        <v>85</v>
      </c>
      <c r="D21" s="23" t="s">
        <v>5</v>
      </c>
      <c r="E21" s="27">
        <v>8</v>
      </c>
      <c r="F21" s="27">
        <f t="shared" si="11"/>
        <v>1.52</v>
      </c>
      <c r="G21" s="27">
        <f t="shared" si="12"/>
        <v>9.52</v>
      </c>
      <c r="H21" s="28">
        <v>18</v>
      </c>
      <c r="I21" s="27">
        <f t="shared" si="0"/>
        <v>3.42</v>
      </c>
      <c r="J21" s="27">
        <f t="shared" si="1"/>
        <v>21.42</v>
      </c>
      <c r="K21" s="12">
        <f t="shared" si="9"/>
        <v>8</v>
      </c>
      <c r="L21" s="12">
        <f t="shared" si="10"/>
        <v>13</v>
      </c>
      <c r="M21" s="12">
        <f t="shared" si="4"/>
        <v>13</v>
      </c>
      <c r="N21" s="12">
        <f t="shared" si="5"/>
        <v>8</v>
      </c>
      <c r="O21">
        <f t="shared" si="6"/>
        <v>9.52</v>
      </c>
    </row>
    <row r="22" spans="1:15" ht="36" x14ac:dyDescent="0.25">
      <c r="A22" s="23">
        <v>16</v>
      </c>
      <c r="B22" s="38" t="s">
        <v>15</v>
      </c>
      <c r="C22" s="39" t="s">
        <v>86</v>
      </c>
      <c r="D22" s="23" t="s">
        <v>5</v>
      </c>
      <c r="E22" s="27">
        <v>36</v>
      </c>
      <c r="F22" s="27">
        <f t="shared" si="11"/>
        <v>6.84</v>
      </c>
      <c r="G22" s="27">
        <f t="shared" si="12"/>
        <v>42.84</v>
      </c>
      <c r="H22" s="28">
        <v>16</v>
      </c>
      <c r="I22" s="27">
        <f t="shared" si="0"/>
        <v>3.04</v>
      </c>
      <c r="J22" s="27">
        <f t="shared" si="1"/>
        <v>19.04</v>
      </c>
      <c r="K22" s="12">
        <f t="shared" si="9"/>
        <v>16</v>
      </c>
      <c r="L22" s="12">
        <f t="shared" si="10"/>
        <v>26</v>
      </c>
      <c r="M22" s="12">
        <f t="shared" si="4"/>
        <v>26</v>
      </c>
      <c r="N22" s="12">
        <f t="shared" si="5"/>
        <v>16</v>
      </c>
      <c r="O22">
        <f t="shared" si="6"/>
        <v>19.04</v>
      </c>
    </row>
    <row r="23" spans="1:15" ht="24" x14ac:dyDescent="0.25">
      <c r="A23" s="23">
        <v>17</v>
      </c>
      <c r="B23" s="38" t="s">
        <v>14</v>
      </c>
      <c r="C23" s="39" t="s">
        <v>87</v>
      </c>
      <c r="D23" s="23" t="s">
        <v>5</v>
      </c>
      <c r="E23" s="27">
        <v>15</v>
      </c>
      <c r="F23" s="27">
        <f t="shared" si="11"/>
        <v>2.85</v>
      </c>
      <c r="G23" s="27">
        <f t="shared" si="12"/>
        <v>17.850000000000001</v>
      </c>
      <c r="H23" s="28">
        <v>18</v>
      </c>
      <c r="I23" s="27">
        <f t="shared" si="0"/>
        <v>3.42</v>
      </c>
      <c r="J23" s="27">
        <f t="shared" si="1"/>
        <v>21.42</v>
      </c>
      <c r="K23" s="12">
        <f t="shared" si="9"/>
        <v>15</v>
      </c>
      <c r="L23" s="12">
        <f t="shared" si="10"/>
        <v>16.5</v>
      </c>
      <c r="M23" s="12">
        <f t="shared" si="4"/>
        <v>16.5</v>
      </c>
      <c r="N23" s="12">
        <f t="shared" si="5"/>
        <v>15</v>
      </c>
      <c r="O23">
        <f t="shared" si="6"/>
        <v>17.849999999999998</v>
      </c>
    </row>
    <row r="24" spans="1:15" ht="24" x14ac:dyDescent="0.25">
      <c r="A24" s="23">
        <v>18</v>
      </c>
      <c r="B24" s="38" t="s">
        <v>14</v>
      </c>
      <c r="C24" s="39" t="s">
        <v>88</v>
      </c>
      <c r="D24" s="23" t="s">
        <v>5</v>
      </c>
      <c r="E24" s="27">
        <v>10</v>
      </c>
      <c r="F24" s="27">
        <f t="shared" si="11"/>
        <v>1.9</v>
      </c>
      <c r="G24" s="27">
        <f t="shared" si="12"/>
        <v>11.9</v>
      </c>
      <c r="H24" s="28">
        <v>14</v>
      </c>
      <c r="I24" s="27">
        <f t="shared" si="0"/>
        <v>2.66</v>
      </c>
      <c r="J24" s="27">
        <f t="shared" si="1"/>
        <v>16.66</v>
      </c>
      <c r="K24" s="12">
        <f t="shared" si="9"/>
        <v>10</v>
      </c>
      <c r="L24" s="12">
        <f t="shared" si="10"/>
        <v>12</v>
      </c>
      <c r="M24" s="12">
        <f t="shared" si="4"/>
        <v>12</v>
      </c>
      <c r="N24" s="12">
        <f t="shared" si="5"/>
        <v>10</v>
      </c>
      <c r="O24">
        <f t="shared" si="6"/>
        <v>11.899999999999999</v>
      </c>
    </row>
    <row r="25" spans="1:15" ht="24" x14ac:dyDescent="0.25">
      <c r="A25" s="23">
        <v>19</v>
      </c>
      <c r="B25" s="41" t="s">
        <v>17</v>
      </c>
      <c r="C25" s="39" t="s">
        <v>89</v>
      </c>
      <c r="D25" s="23" t="s">
        <v>5</v>
      </c>
      <c r="E25" s="27">
        <v>16</v>
      </c>
      <c r="F25" s="27">
        <f t="shared" si="11"/>
        <v>3.04</v>
      </c>
      <c r="G25" s="27">
        <f t="shared" si="12"/>
        <v>19.04</v>
      </c>
      <c r="H25" s="28">
        <v>13</v>
      </c>
      <c r="I25" s="27">
        <f t="shared" si="0"/>
        <v>2.4700000000000002</v>
      </c>
      <c r="J25" s="27">
        <f t="shared" si="1"/>
        <v>15.47</v>
      </c>
      <c r="K25" s="12">
        <f t="shared" si="9"/>
        <v>13</v>
      </c>
      <c r="L25" s="12">
        <f t="shared" si="10"/>
        <v>14.5</v>
      </c>
      <c r="M25" s="12">
        <f t="shared" si="4"/>
        <v>14.5</v>
      </c>
      <c r="N25" s="12">
        <f t="shared" si="5"/>
        <v>13</v>
      </c>
      <c r="O25">
        <f t="shared" si="6"/>
        <v>15.469999999999999</v>
      </c>
    </row>
    <row r="26" spans="1:15" ht="24" x14ac:dyDescent="0.25">
      <c r="A26" s="23">
        <v>20</v>
      </c>
      <c r="B26" s="41" t="s">
        <v>17</v>
      </c>
      <c r="C26" s="39" t="s">
        <v>90</v>
      </c>
      <c r="D26" s="23" t="s">
        <v>5</v>
      </c>
      <c r="E26" s="27">
        <v>32</v>
      </c>
      <c r="F26" s="27">
        <f t="shared" si="11"/>
        <v>6.08</v>
      </c>
      <c r="G26" s="27">
        <f t="shared" si="12"/>
        <v>38.08</v>
      </c>
      <c r="H26" s="28">
        <v>22</v>
      </c>
      <c r="I26" s="27">
        <f t="shared" si="0"/>
        <v>4.18</v>
      </c>
      <c r="J26" s="27">
        <f t="shared" si="1"/>
        <v>26.18</v>
      </c>
      <c r="K26" s="12">
        <f t="shared" si="9"/>
        <v>22</v>
      </c>
      <c r="L26" s="12">
        <f t="shared" si="10"/>
        <v>27</v>
      </c>
      <c r="M26" s="12">
        <f t="shared" si="4"/>
        <v>27</v>
      </c>
      <c r="N26" s="12">
        <f t="shared" si="5"/>
        <v>22</v>
      </c>
      <c r="O26">
        <f t="shared" si="6"/>
        <v>26.18</v>
      </c>
    </row>
    <row r="27" spans="1:15" x14ac:dyDescent="0.25">
      <c r="A27" s="107" t="s">
        <v>59</v>
      </c>
      <c r="B27" s="107"/>
      <c r="C27" s="107"/>
      <c r="D27" s="107"/>
      <c r="E27" s="107"/>
      <c r="F27" s="107"/>
      <c r="G27" s="107"/>
      <c r="H27" s="30"/>
      <c r="I27" s="37">
        <f t="shared" si="0"/>
        <v>0</v>
      </c>
      <c r="J27" s="37">
        <f t="shared" si="1"/>
        <v>0</v>
      </c>
      <c r="K27" s="12">
        <f t="shared" si="9"/>
        <v>0</v>
      </c>
      <c r="L27" s="12" t="e">
        <f t="shared" si="10"/>
        <v>#NUM!</v>
      </c>
      <c r="M27" s="12" t="e">
        <f t="shared" si="4"/>
        <v>#DIV/0!</v>
      </c>
      <c r="N27" s="12">
        <f t="shared" si="5"/>
        <v>0</v>
      </c>
      <c r="O27">
        <f t="shared" si="6"/>
        <v>0</v>
      </c>
    </row>
    <row r="28" spans="1:15" ht="24" x14ac:dyDescent="0.25">
      <c r="A28" s="23">
        <v>21</v>
      </c>
      <c r="B28" s="38" t="s">
        <v>18</v>
      </c>
      <c r="C28" s="39" t="s">
        <v>91</v>
      </c>
      <c r="D28" s="23" t="s">
        <v>5</v>
      </c>
      <c r="E28" s="27">
        <v>5</v>
      </c>
      <c r="F28" s="27">
        <f>+E28*19%</f>
        <v>0.95</v>
      </c>
      <c r="G28" s="27">
        <f>+E28+F28</f>
        <v>5.95</v>
      </c>
      <c r="H28" s="28">
        <v>8</v>
      </c>
      <c r="I28" s="27">
        <f t="shared" si="0"/>
        <v>1.52</v>
      </c>
      <c r="J28" s="27">
        <f t="shared" si="1"/>
        <v>9.52</v>
      </c>
      <c r="K28" s="12">
        <f t="shared" si="9"/>
        <v>5</v>
      </c>
      <c r="L28" s="12">
        <f t="shared" si="10"/>
        <v>6.5</v>
      </c>
      <c r="M28" s="12">
        <f t="shared" si="4"/>
        <v>6.5</v>
      </c>
      <c r="N28" s="12">
        <f t="shared" si="5"/>
        <v>5</v>
      </c>
      <c r="O28">
        <f t="shared" si="6"/>
        <v>5.9499999999999993</v>
      </c>
    </row>
    <row r="29" spans="1:15" ht="48" x14ac:dyDescent="0.25">
      <c r="A29" s="23">
        <v>22</v>
      </c>
      <c r="B29" s="38" t="s">
        <v>19</v>
      </c>
      <c r="C29" s="39" t="s">
        <v>92</v>
      </c>
      <c r="D29" s="23" t="s">
        <v>5</v>
      </c>
      <c r="E29" s="27">
        <v>9</v>
      </c>
      <c r="F29" s="27">
        <f>+E29*19%</f>
        <v>1.71</v>
      </c>
      <c r="G29" s="27">
        <f>+E29+F29</f>
        <v>10.71</v>
      </c>
      <c r="H29" s="28">
        <v>11</v>
      </c>
      <c r="I29" s="27">
        <f t="shared" si="0"/>
        <v>2.09</v>
      </c>
      <c r="J29" s="27">
        <f t="shared" si="1"/>
        <v>13.09</v>
      </c>
      <c r="K29" s="12">
        <f t="shared" si="9"/>
        <v>9</v>
      </c>
      <c r="L29" s="12">
        <f t="shared" si="10"/>
        <v>10</v>
      </c>
      <c r="M29" s="12">
        <f t="shared" si="4"/>
        <v>10</v>
      </c>
      <c r="N29" s="12">
        <f t="shared" si="5"/>
        <v>9</v>
      </c>
      <c r="O29">
        <f t="shared" si="6"/>
        <v>10.709999999999999</v>
      </c>
    </row>
    <row r="30" spans="1:15" x14ac:dyDescent="0.25">
      <c r="A30" s="107" t="s">
        <v>61</v>
      </c>
      <c r="B30" s="107"/>
      <c r="C30" s="107"/>
      <c r="D30" s="107"/>
      <c r="E30" s="107"/>
      <c r="F30" s="107"/>
      <c r="G30" s="107"/>
      <c r="H30" s="30"/>
      <c r="I30" s="37">
        <f t="shared" si="0"/>
        <v>0</v>
      </c>
      <c r="J30" s="37">
        <f t="shared" si="1"/>
        <v>0</v>
      </c>
      <c r="K30" s="12">
        <f t="shared" si="9"/>
        <v>0</v>
      </c>
      <c r="L30" s="12" t="e">
        <f t="shared" si="10"/>
        <v>#NUM!</v>
      </c>
      <c r="M30" s="12" t="e">
        <f t="shared" si="4"/>
        <v>#DIV/0!</v>
      </c>
      <c r="N30" s="12">
        <f t="shared" si="5"/>
        <v>0</v>
      </c>
      <c r="O30">
        <f t="shared" si="6"/>
        <v>0</v>
      </c>
    </row>
    <row r="31" spans="1:15" ht="24" x14ac:dyDescent="0.25">
      <c r="A31" s="23">
        <v>23</v>
      </c>
      <c r="B31" s="38" t="s">
        <v>20</v>
      </c>
      <c r="C31" s="39" t="s">
        <v>93</v>
      </c>
      <c r="D31" s="23" t="s">
        <v>5</v>
      </c>
      <c r="E31" s="27">
        <v>16</v>
      </c>
      <c r="F31" s="27">
        <f>+E31*19%</f>
        <v>3.04</v>
      </c>
      <c r="G31" s="27">
        <f>+E31+F31</f>
        <v>19.04</v>
      </c>
      <c r="H31" s="28">
        <v>12</v>
      </c>
      <c r="I31" s="27">
        <f t="shared" si="0"/>
        <v>2.2800000000000002</v>
      </c>
      <c r="J31" s="27">
        <f t="shared" si="1"/>
        <v>14.280000000000001</v>
      </c>
      <c r="K31" s="12">
        <f t="shared" si="9"/>
        <v>12</v>
      </c>
      <c r="L31" s="12">
        <f t="shared" si="10"/>
        <v>14</v>
      </c>
      <c r="M31" s="12">
        <f t="shared" si="4"/>
        <v>14</v>
      </c>
      <c r="N31" s="12">
        <f t="shared" si="5"/>
        <v>12</v>
      </c>
      <c r="O31">
        <f t="shared" si="6"/>
        <v>14.28</v>
      </c>
    </row>
    <row r="32" spans="1:15" ht="24" x14ac:dyDescent="0.25">
      <c r="A32" s="23">
        <v>24</v>
      </c>
      <c r="B32" s="38" t="s">
        <v>20</v>
      </c>
      <c r="C32" s="39" t="s">
        <v>94</v>
      </c>
      <c r="D32" s="23" t="s">
        <v>5</v>
      </c>
      <c r="E32" s="27">
        <v>26</v>
      </c>
      <c r="F32" s="27">
        <f>+E32*19%</f>
        <v>4.9400000000000004</v>
      </c>
      <c r="G32" s="27">
        <f>+E32+F32</f>
        <v>30.94</v>
      </c>
      <c r="H32" s="28">
        <v>11</v>
      </c>
      <c r="I32" s="27">
        <f t="shared" si="0"/>
        <v>2.09</v>
      </c>
      <c r="J32" s="27">
        <f t="shared" si="1"/>
        <v>13.09</v>
      </c>
      <c r="K32" s="12">
        <f t="shared" si="9"/>
        <v>11</v>
      </c>
      <c r="L32" s="12">
        <f t="shared" si="10"/>
        <v>18.5</v>
      </c>
      <c r="M32" s="12">
        <f t="shared" si="4"/>
        <v>18.5</v>
      </c>
      <c r="N32" s="12">
        <f t="shared" si="5"/>
        <v>11</v>
      </c>
      <c r="O32">
        <f t="shared" si="6"/>
        <v>13.09</v>
      </c>
    </row>
    <row r="33" spans="1:15" x14ac:dyDescent="0.25">
      <c r="A33" s="107" t="s">
        <v>54</v>
      </c>
      <c r="B33" s="107"/>
      <c r="C33" s="107"/>
      <c r="D33" s="107"/>
      <c r="E33" s="107"/>
      <c r="F33" s="107"/>
      <c r="G33" s="107"/>
      <c r="H33" s="30"/>
      <c r="I33" s="37">
        <f t="shared" si="0"/>
        <v>0</v>
      </c>
      <c r="J33" s="37">
        <f t="shared" si="1"/>
        <v>0</v>
      </c>
      <c r="K33" s="12">
        <f t="shared" si="9"/>
        <v>0</v>
      </c>
      <c r="L33" s="12" t="e">
        <f t="shared" si="10"/>
        <v>#NUM!</v>
      </c>
      <c r="M33" s="12" t="e">
        <f t="shared" si="4"/>
        <v>#DIV/0!</v>
      </c>
      <c r="N33" s="12">
        <f t="shared" si="5"/>
        <v>0</v>
      </c>
      <c r="O33">
        <f t="shared" si="6"/>
        <v>0</v>
      </c>
    </row>
    <row r="34" spans="1:15" ht="48" x14ac:dyDescent="0.25">
      <c r="A34" s="23">
        <v>25</v>
      </c>
      <c r="B34" s="38" t="s">
        <v>21</v>
      </c>
      <c r="C34" s="39" t="s">
        <v>41</v>
      </c>
      <c r="D34" s="23" t="s">
        <v>16</v>
      </c>
      <c r="E34" s="27">
        <v>616000</v>
      </c>
      <c r="F34" s="27">
        <f>+E34*19%</f>
        <v>117040</v>
      </c>
      <c r="G34" s="27">
        <f>+E34+F34</f>
        <v>733040</v>
      </c>
      <c r="H34" s="36">
        <v>32</v>
      </c>
      <c r="I34" s="27">
        <f t="shared" si="0"/>
        <v>6.08</v>
      </c>
      <c r="J34" s="27">
        <f t="shared" si="1"/>
        <v>38.08</v>
      </c>
      <c r="K34" s="12">
        <f t="shared" si="9"/>
        <v>32</v>
      </c>
      <c r="L34" s="12">
        <f t="shared" si="10"/>
        <v>308016</v>
      </c>
      <c r="M34" s="12">
        <f t="shared" si="4"/>
        <v>308016</v>
      </c>
      <c r="N34" s="12">
        <f t="shared" si="5"/>
        <v>32</v>
      </c>
      <c r="O34">
        <f t="shared" si="6"/>
        <v>38.08</v>
      </c>
    </row>
    <row r="35" spans="1:15" ht="24" x14ac:dyDescent="0.25">
      <c r="A35" s="23">
        <v>26</v>
      </c>
      <c r="B35" s="38" t="s">
        <v>47</v>
      </c>
      <c r="C35" s="39" t="s">
        <v>48</v>
      </c>
      <c r="D35" s="23" t="s">
        <v>12</v>
      </c>
      <c r="E35" s="27">
        <v>1250000</v>
      </c>
      <c r="F35" s="27">
        <f>+E35*19%</f>
        <v>237500</v>
      </c>
      <c r="G35" s="27">
        <f>+E35+F35</f>
        <v>1487500</v>
      </c>
      <c r="H35" s="42">
        <v>970000</v>
      </c>
      <c r="I35" s="29">
        <f t="shared" si="0"/>
        <v>184300</v>
      </c>
      <c r="J35" s="29">
        <f t="shared" si="1"/>
        <v>1154300</v>
      </c>
      <c r="K35" s="12">
        <f t="shared" si="9"/>
        <v>970000</v>
      </c>
      <c r="L35" s="12">
        <f t="shared" si="10"/>
        <v>1110000</v>
      </c>
      <c r="M35" s="12">
        <f t="shared" si="4"/>
        <v>1110000</v>
      </c>
      <c r="N35" s="12">
        <f t="shared" si="5"/>
        <v>970000</v>
      </c>
      <c r="O35">
        <f t="shared" si="6"/>
        <v>1154300</v>
      </c>
    </row>
    <row r="36" spans="1:15" x14ac:dyDescent="0.25">
      <c r="A36" s="107" t="s">
        <v>55</v>
      </c>
      <c r="B36" s="107"/>
      <c r="C36" s="107"/>
      <c r="D36" s="107"/>
      <c r="E36" s="107"/>
      <c r="F36" s="107"/>
      <c r="G36" s="107"/>
      <c r="H36" s="30"/>
      <c r="I36" s="37">
        <f t="shared" si="0"/>
        <v>0</v>
      </c>
      <c r="J36" s="37">
        <f t="shared" si="1"/>
        <v>0</v>
      </c>
      <c r="K36" s="12">
        <f t="shared" si="9"/>
        <v>0</v>
      </c>
      <c r="L36" s="12" t="e">
        <f t="shared" si="10"/>
        <v>#NUM!</v>
      </c>
      <c r="M36" s="12" t="e">
        <f t="shared" si="4"/>
        <v>#DIV/0!</v>
      </c>
      <c r="N36" s="12">
        <f t="shared" si="5"/>
        <v>0</v>
      </c>
      <c r="O36">
        <f t="shared" si="6"/>
        <v>0</v>
      </c>
    </row>
    <row r="37" spans="1:15" ht="24" x14ac:dyDescent="0.25">
      <c r="A37" s="23">
        <v>27</v>
      </c>
      <c r="B37" s="38" t="s">
        <v>22</v>
      </c>
      <c r="C37" s="22" t="s">
        <v>95</v>
      </c>
      <c r="D37" s="23" t="s">
        <v>23</v>
      </c>
      <c r="E37" s="27">
        <v>660000</v>
      </c>
      <c r="F37" s="27">
        <f>+E37*19%</f>
        <v>125400</v>
      </c>
      <c r="G37" s="27">
        <f>+E37+F37</f>
        <v>785400</v>
      </c>
      <c r="H37" s="28">
        <v>23</v>
      </c>
      <c r="I37" s="27">
        <f t="shared" si="0"/>
        <v>4.37</v>
      </c>
      <c r="J37" s="27">
        <f t="shared" si="1"/>
        <v>27.37</v>
      </c>
      <c r="K37" s="12">
        <f t="shared" si="9"/>
        <v>23</v>
      </c>
      <c r="L37" s="12">
        <f t="shared" si="10"/>
        <v>330011.5</v>
      </c>
      <c r="M37" s="12">
        <f t="shared" si="4"/>
        <v>330011.5</v>
      </c>
      <c r="N37" s="12">
        <f t="shared" si="5"/>
        <v>23</v>
      </c>
      <c r="O37">
        <f t="shared" si="6"/>
        <v>27.369999999999997</v>
      </c>
    </row>
    <row r="38" spans="1:15" x14ac:dyDescent="0.25">
      <c r="A38" s="107" t="s">
        <v>62</v>
      </c>
      <c r="B38" s="107"/>
      <c r="C38" s="107"/>
      <c r="D38" s="107"/>
      <c r="E38" s="107"/>
      <c r="F38" s="107"/>
      <c r="G38" s="107"/>
      <c r="H38" s="30"/>
      <c r="I38" s="37">
        <f t="shared" si="0"/>
        <v>0</v>
      </c>
      <c r="J38" s="37">
        <f t="shared" si="1"/>
        <v>0</v>
      </c>
      <c r="K38" s="12">
        <f t="shared" si="9"/>
        <v>0</v>
      </c>
      <c r="L38" s="12" t="e">
        <f t="shared" si="10"/>
        <v>#NUM!</v>
      </c>
      <c r="M38" s="12" t="e">
        <f t="shared" si="4"/>
        <v>#DIV/0!</v>
      </c>
      <c r="N38" s="12">
        <f t="shared" si="5"/>
        <v>0</v>
      </c>
      <c r="O38">
        <f t="shared" si="6"/>
        <v>0</v>
      </c>
    </row>
    <row r="39" spans="1:15" ht="108" x14ac:dyDescent="0.25">
      <c r="A39" s="23">
        <v>28</v>
      </c>
      <c r="B39" s="24" t="s">
        <v>25</v>
      </c>
      <c r="C39" s="39" t="s">
        <v>96</v>
      </c>
      <c r="D39" s="40"/>
      <c r="E39" s="43">
        <v>1952000</v>
      </c>
      <c r="F39" s="43">
        <f>+E39*19%</f>
        <v>370880</v>
      </c>
      <c r="G39" s="43">
        <f>+E39+F39</f>
        <v>2322880</v>
      </c>
      <c r="H39" s="35">
        <v>857143</v>
      </c>
      <c r="I39" s="27">
        <f t="shared" si="0"/>
        <v>162857.17000000001</v>
      </c>
      <c r="J39" s="27">
        <f t="shared" si="1"/>
        <v>1020000.17</v>
      </c>
      <c r="K39" s="12">
        <f t="shared" si="9"/>
        <v>857143</v>
      </c>
      <c r="L39" s="12">
        <f t="shared" si="10"/>
        <v>1404571.5</v>
      </c>
      <c r="M39" s="12">
        <f t="shared" si="4"/>
        <v>1404571.5</v>
      </c>
      <c r="N39" s="12">
        <f t="shared" si="5"/>
        <v>857143</v>
      </c>
      <c r="O39">
        <f t="shared" si="6"/>
        <v>1020000.1699999999</v>
      </c>
    </row>
    <row r="40" spans="1:15" ht="108" x14ac:dyDescent="0.25">
      <c r="A40" s="23">
        <v>29</v>
      </c>
      <c r="B40" s="24" t="s">
        <v>25</v>
      </c>
      <c r="C40" s="39" t="s">
        <v>97</v>
      </c>
      <c r="D40" s="40"/>
      <c r="E40" s="43">
        <v>1825000</v>
      </c>
      <c r="F40" s="43">
        <f>+E40*19%</f>
        <v>346750</v>
      </c>
      <c r="G40" s="43">
        <f>+E40+F40</f>
        <v>2171750</v>
      </c>
      <c r="H40" s="35">
        <v>735000</v>
      </c>
      <c r="I40" s="29">
        <f t="shared" si="0"/>
        <v>139650</v>
      </c>
      <c r="J40" s="29">
        <f t="shared" si="1"/>
        <v>874650</v>
      </c>
      <c r="K40" s="12">
        <f t="shared" si="9"/>
        <v>735000</v>
      </c>
      <c r="L40" s="12">
        <f t="shared" si="10"/>
        <v>1280000</v>
      </c>
      <c r="M40" s="12">
        <f t="shared" si="4"/>
        <v>1280000</v>
      </c>
      <c r="N40" s="12">
        <f t="shared" si="5"/>
        <v>735000</v>
      </c>
      <c r="O40">
        <f t="shared" si="6"/>
        <v>874650</v>
      </c>
    </row>
    <row r="41" spans="1:15" x14ac:dyDescent="0.25">
      <c r="A41" s="107" t="s">
        <v>63</v>
      </c>
      <c r="B41" s="107"/>
      <c r="C41" s="107"/>
      <c r="D41" s="107"/>
      <c r="E41" s="107"/>
      <c r="F41" s="107"/>
      <c r="G41" s="107"/>
      <c r="H41" s="30"/>
      <c r="I41" s="37">
        <f t="shared" si="0"/>
        <v>0</v>
      </c>
      <c r="J41" s="37">
        <f t="shared" si="1"/>
        <v>0</v>
      </c>
      <c r="K41" s="12">
        <f t="shared" si="9"/>
        <v>0</v>
      </c>
      <c r="L41" s="12" t="e">
        <f t="shared" si="10"/>
        <v>#NUM!</v>
      </c>
      <c r="M41" s="12" t="e">
        <f t="shared" si="4"/>
        <v>#DIV/0!</v>
      </c>
      <c r="N41" s="12">
        <f t="shared" si="5"/>
        <v>0</v>
      </c>
      <c r="O41">
        <f t="shared" si="6"/>
        <v>0</v>
      </c>
    </row>
    <row r="42" spans="1:15" ht="24" x14ac:dyDescent="0.25">
      <c r="A42" s="23">
        <v>30</v>
      </c>
      <c r="B42" s="38" t="s">
        <v>26</v>
      </c>
      <c r="C42" s="39" t="s">
        <v>42</v>
      </c>
      <c r="D42" s="44" t="s">
        <v>27</v>
      </c>
      <c r="E42" s="43">
        <v>50000</v>
      </c>
      <c r="F42" s="43">
        <f>+E42*19%</f>
        <v>9500</v>
      </c>
      <c r="G42" s="43">
        <f>+E42+F42</f>
        <v>59500</v>
      </c>
      <c r="H42" s="28">
        <v>24</v>
      </c>
      <c r="I42" s="27">
        <f t="shared" si="0"/>
        <v>4.5600000000000005</v>
      </c>
      <c r="J42" s="27">
        <f t="shared" si="1"/>
        <v>28.560000000000002</v>
      </c>
      <c r="K42" s="12">
        <f t="shared" si="9"/>
        <v>24</v>
      </c>
      <c r="L42" s="12">
        <f t="shared" si="10"/>
        <v>25012</v>
      </c>
      <c r="M42" s="12">
        <f t="shared" si="4"/>
        <v>25012</v>
      </c>
      <c r="N42" s="12">
        <f t="shared" si="5"/>
        <v>24</v>
      </c>
      <c r="O42">
        <f t="shared" si="6"/>
        <v>28.56</v>
      </c>
    </row>
    <row r="43" spans="1:15" x14ac:dyDescent="0.25">
      <c r="A43" s="112" t="s">
        <v>64</v>
      </c>
      <c r="B43" s="112"/>
      <c r="C43" s="112"/>
      <c r="D43" s="112"/>
      <c r="E43" s="112"/>
      <c r="F43" s="112"/>
      <c r="G43" s="112"/>
      <c r="H43" s="45"/>
      <c r="I43" s="37">
        <f t="shared" si="0"/>
        <v>0</v>
      </c>
      <c r="J43" s="37">
        <f t="shared" si="1"/>
        <v>0</v>
      </c>
      <c r="K43" s="12">
        <f t="shared" si="9"/>
        <v>0</v>
      </c>
      <c r="L43" s="12" t="e">
        <f t="shared" si="10"/>
        <v>#NUM!</v>
      </c>
      <c r="M43" s="12" t="e">
        <f t="shared" si="4"/>
        <v>#DIV/0!</v>
      </c>
      <c r="N43" s="12">
        <f t="shared" si="5"/>
        <v>0</v>
      </c>
      <c r="O43">
        <f t="shared" si="6"/>
        <v>0</v>
      </c>
    </row>
    <row r="44" spans="1:15" ht="192" x14ac:dyDescent="0.25">
      <c r="A44" s="23">
        <v>31</v>
      </c>
      <c r="B44" s="41" t="s">
        <v>28</v>
      </c>
      <c r="C44" s="22" t="s">
        <v>98</v>
      </c>
      <c r="D44" s="26" t="s">
        <v>11</v>
      </c>
      <c r="E44" s="43">
        <v>3750000</v>
      </c>
      <c r="F44" s="43">
        <f t="shared" ref="F44:F50" si="13">+E44*19%</f>
        <v>712500</v>
      </c>
      <c r="G44" s="43">
        <f t="shared" ref="G44:G50" si="14">+E44+F44</f>
        <v>4462500</v>
      </c>
      <c r="H44" s="46">
        <v>3773830</v>
      </c>
      <c r="I44" s="29">
        <f t="shared" si="0"/>
        <v>717027.7</v>
      </c>
      <c r="J44" s="29">
        <f t="shared" si="1"/>
        <v>4490857.7</v>
      </c>
      <c r="K44" s="12">
        <f t="shared" si="9"/>
        <v>3750000</v>
      </c>
      <c r="L44" s="12">
        <f t="shared" si="10"/>
        <v>3761915</v>
      </c>
      <c r="M44" s="12">
        <f t="shared" si="4"/>
        <v>3761915</v>
      </c>
      <c r="N44" s="12">
        <f t="shared" si="5"/>
        <v>3750000</v>
      </c>
      <c r="O44">
        <f t="shared" si="6"/>
        <v>4462500</v>
      </c>
    </row>
    <row r="45" spans="1:15" ht="192" x14ac:dyDescent="0.25">
      <c r="A45" s="23">
        <v>32</v>
      </c>
      <c r="B45" s="41" t="s">
        <v>28</v>
      </c>
      <c r="C45" s="22" t="s">
        <v>80</v>
      </c>
      <c r="D45" s="26" t="s">
        <v>11</v>
      </c>
      <c r="E45" s="43">
        <v>9900000</v>
      </c>
      <c r="F45" s="43">
        <f t="shared" si="13"/>
        <v>1881000</v>
      </c>
      <c r="G45" s="43">
        <f t="shared" si="14"/>
        <v>11781000</v>
      </c>
      <c r="H45" s="46">
        <v>11049830</v>
      </c>
      <c r="I45" s="29">
        <f t="shared" si="0"/>
        <v>2099467.7000000002</v>
      </c>
      <c r="J45" s="29">
        <f t="shared" si="1"/>
        <v>13149297.699999999</v>
      </c>
      <c r="K45" s="12">
        <f t="shared" si="9"/>
        <v>9900000</v>
      </c>
      <c r="L45" s="12">
        <f t="shared" si="10"/>
        <v>10474915</v>
      </c>
      <c r="M45" s="12">
        <f t="shared" si="4"/>
        <v>10474915</v>
      </c>
      <c r="N45" s="12">
        <f t="shared" si="5"/>
        <v>9900000</v>
      </c>
      <c r="O45">
        <f t="shared" si="6"/>
        <v>11781000</v>
      </c>
    </row>
    <row r="46" spans="1:15" ht="192" x14ac:dyDescent="0.25">
      <c r="A46" s="23">
        <v>33</v>
      </c>
      <c r="B46" s="24" t="s">
        <v>69</v>
      </c>
      <c r="C46" s="22" t="s">
        <v>81</v>
      </c>
      <c r="D46" s="26" t="s">
        <v>11</v>
      </c>
      <c r="E46" s="43">
        <v>4092000</v>
      </c>
      <c r="F46" s="43">
        <f t="shared" si="13"/>
        <v>777480</v>
      </c>
      <c r="G46" s="43">
        <f t="shared" si="14"/>
        <v>4869480</v>
      </c>
      <c r="H46" s="46">
        <v>4725830</v>
      </c>
      <c r="I46" s="29">
        <f t="shared" si="0"/>
        <v>897907.7</v>
      </c>
      <c r="J46" s="29">
        <f t="shared" si="1"/>
        <v>5623737.7000000002</v>
      </c>
      <c r="K46" s="12">
        <f t="shared" si="9"/>
        <v>4092000</v>
      </c>
      <c r="L46" s="12">
        <f t="shared" si="10"/>
        <v>4408915</v>
      </c>
      <c r="M46" s="12">
        <f t="shared" si="4"/>
        <v>4408915</v>
      </c>
      <c r="N46" s="12">
        <f t="shared" si="5"/>
        <v>4092000</v>
      </c>
      <c r="O46">
        <f t="shared" si="6"/>
        <v>4869480</v>
      </c>
    </row>
    <row r="47" spans="1:15" ht="156" x14ac:dyDescent="0.25">
      <c r="A47" s="23">
        <v>34</v>
      </c>
      <c r="B47" s="24" t="s">
        <v>29</v>
      </c>
      <c r="C47" s="22" t="s">
        <v>99</v>
      </c>
      <c r="D47" s="26" t="s">
        <v>11</v>
      </c>
      <c r="E47" s="43">
        <v>9240000</v>
      </c>
      <c r="F47" s="43">
        <f t="shared" si="13"/>
        <v>1755600</v>
      </c>
      <c r="G47" s="43">
        <f t="shared" si="14"/>
        <v>10995600</v>
      </c>
      <c r="H47" s="46">
        <v>10063830</v>
      </c>
      <c r="I47" s="29">
        <f t="shared" si="0"/>
        <v>1912127.7</v>
      </c>
      <c r="J47" s="29">
        <f t="shared" si="1"/>
        <v>11975957.699999999</v>
      </c>
      <c r="K47" s="12">
        <f t="shared" si="9"/>
        <v>9240000</v>
      </c>
      <c r="L47" s="12">
        <f t="shared" si="10"/>
        <v>9651915</v>
      </c>
      <c r="M47" s="12">
        <f t="shared" si="4"/>
        <v>9651915</v>
      </c>
      <c r="N47" s="12">
        <f t="shared" si="5"/>
        <v>9240000</v>
      </c>
      <c r="O47">
        <f t="shared" si="6"/>
        <v>10995600</v>
      </c>
    </row>
    <row r="48" spans="1:15" ht="161.1" customHeight="1" x14ac:dyDescent="0.25">
      <c r="A48" s="23">
        <v>35</v>
      </c>
      <c r="B48" s="24" t="s">
        <v>70</v>
      </c>
      <c r="C48" s="22" t="s">
        <v>71</v>
      </c>
      <c r="D48" s="26" t="s">
        <v>11</v>
      </c>
      <c r="E48" s="43">
        <v>3145000</v>
      </c>
      <c r="F48" s="43">
        <f t="shared" si="13"/>
        <v>597550</v>
      </c>
      <c r="G48" s="43">
        <f t="shared" si="14"/>
        <v>3742550</v>
      </c>
      <c r="H48" s="46">
        <v>2022830</v>
      </c>
      <c r="I48" s="29">
        <f t="shared" si="0"/>
        <v>384337.7</v>
      </c>
      <c r="J48" s="29">
        <f t="shared" si="1"/>
        <v>2407167.7000000002</v>
      </c>
      <c r="K48" s="12">
        <f t="shared" si="9"/>
        <v>2022830</v>
      </c>
      <c r="L48" s="12">
        <f t="shared" si="10"/>
        <v>2583915</v>
      </c>
      <c r="M48" s="12">
        <f t="shared" si="4"/>
        <v>2583915</v>
      </c>
      <c r="N48" s="12">
        <f t="shared" si="5"/>
        <v>2022830</v>
      </c>
      <c r="O48">
        <f t="shared" si="6"/>
        <v>2407167.6999999997</v>
      </c>
    </row>
    <row r="49" spans="1:15" ht="161.1" customHeight="1" x14ac:dyDescent="0.25">
      <c r="A49" s="23">
        <v>36</v>
      </c>
      <c r="B49" s="24" t="s">
        <v>72</v>
      </c>
      <c r="C49" s="22" t="s">
        <v>73</v>
      </c>
      <c r="D49" s="26" t="s">
        <v>11</v>
      </c>
      <c r="E49" s="43">
        <v>3500000</v>
      </c>
      <c r="F49" s="43">
        <f t="shared" si="13"/>
        <v>665000</v>
      </c>
      <c r="G49" s="43">
        <f t="shared" si="14"/>
        <v>4165000</v>
      </c>
      <c r="H49" s="46">
        <v>3586830</v>
      </c>
      <c r="I49" s="29">
        <f t="shared" si="0"/>
        <v>681497.7</v>
      </c>
      <c r="J49" s="29">
        <f t="shared" si="1"/>
        <v>4268327.7</v>
      </c>
      <c r="K49" s="12">
        <f t="shared" si="9"/>
        <v>3500000</v>
      </c>
      <c r="L49" s="12">
        <f t="shared" si="10"/>
        <v>3543415</v>
      </c>
      <c r="M49" s="12">
        <f t="shared" si="4"/>
        <v>3543415</v>
      </c>
      <c r="N49" s="12">
        <f t="shared" si="5"/>
        <v>3500000</v>
      </c>
      <c r="O49">
        <f t="shared" si="6"/>
        <v>4165000</v>
      </c>
    </row>
    <row r="50" spans="1:15" ht="168" x14ac:dyDescent="0.25">
      <c r="A50" s="23">
        <v>37</v>
      </c>
      <c r="B50" s="24" t="s">
        <v>30</v>
      </c>
      <c r="C50" s="22" t="s">
        <v>100</v>
      </c>
      <c r="D50" s="26" t="s">
        <v>11</v>
      </c>
      <c r="E50" s="43">
        <v>7524000</v>
      </c>
      <c r="F50" s="43">
        <f t="shared" si="13"/>
        <v>1429560</v>
      </c>
      <c r="G50" s="43">
        <f t="shared" si="14"/>
        <v>8953560</v>
      </c>
      <c r="H50" s="46">
        <v>6221830</v>
      </c>
      <c r="I50" s="29">
        <f t="shared" si="0"/>
        <v>1182147.7</v>
      </c>
      <c r="J50" s="29">
        <f t="shared" si="1"/>
        <v>7403977.7000000002</v>
      </c>
      <c r="K50" s="12">
        <f t="shared" si="9"/>
        <v>6221830</v>
      </c>
      <c r="L50" s="12">
        <f t="shared" si="10"/>
        <v>6872915</v>
      </c>
      <c r="M50" s="12">
        <f t="shared" si="4"/>
        <v>6872915</v>
      </c>
      <c r="N50" s="12">
        <f t="shared" si="5"/>
        <v>6221830</v>
      </c>
      <c r="O50">
        <f t="shared" si="6"/>
        <v>7403977.6999999993</v>
      </c>
    </row>
    <row r="51" spans="1:15" ht="12.95" customHeight="1" x14ac:dyDescent="0.25">
      <c r="A51" s="112" t="s">
        <v>65</v>
      </c>
      <c r="B51" s="112"/>
      <c r="C51" s="112"/>
      <c r="D51" s="112"/>
      <c r="E51" s="112"/>
      <c r="F51" s="112"/>
      <c r="G51" s="112"/>
      <c r="H51" s="47"/>
      <c r="I51" s="31">
        <f t="shared" si="0"/>
        <v>0</v>
      </c>
      <c r="J51" s="31">
        <f t="shared" si="1"/>
        <v>0</v>
      </c>
      <c r="K51" s="12">
        <f t="shared" si="9"/>
        <v>0</v>
      </c>
      <c r="L51" s="12" t="e">
        <f t="shared" si="10"/>
        <v>#NUM!</v>
      </c>
      <c r="M51" s="12" t="e">
        <f t="shared" si="4"/>
        <v>#DIV/0!</v>
      </c>
      <c r="N51" s="12">
        <f t="shared" si="5"/>
        <v>0</v>
      </c>
      <c r="O51">
        <f t="shared" si="6"/>
        <v>0</v>
      </c>
    </row>
    <row r="52" spans="1:15" ht="74.099999999999994" customHeight="1" x14ac:dyDescent="0.25">
      <c r="A52" s="23">
        <v>38</v>
      </c>
      <c r="B52" s="24" t="s">
        <v>31</v>
      </c>
      <c r="C52" s="39" t="s">
        <v>43</v>
      </c>
      <c r="D52" s="26" t="s">
        <v>11</v>
      </c>
      <c r="E52" s="48">
        <v>1958000</v>
      </c>
      <c r="F52" s="43">
        <f>+E52*19%</f>
        <v>372020</v>
      </c>
      <c r="G52" s="43">
        <f>+E52+F52</f>
        <v>2330020</v>
      </c>
      <c r="H52" s="46">
        <v>627400</v>
      </c>
      <c r="I52" s="29">
        <f t="shared" si="0"/>
        <v>119206</v>
      </c>
      <c r="J52" s="29">
        <f t="shared" si="1"/>
        <v>746606</v>
      </c>
      <c r="K52" s="12">
        <f t="shared" si="9"/>
        <v>627400</v>
      </c>
      <c r="L52" s="12">
        <f t="shared" si="10"/>
        <v>1292700</v>
      </c>
      <c r="M52" s="12">
        <f t="shared" si="4"/>
        <v>1292700</v>
      </c>
      <c r="N52" s="12">
        <f t="shared" si="5"/>
        <v>627400</v>
      </c>
      <c r="O52">
        <f t="shared" si="6"/>
        <v>746606</v>
      </c>
    </row>
    <row r="53" spans="1:15" x14ac:dyDescent="0.25">
      <c r="A53" s="112" t="s">
        <v>56</v>
      </c>
      <c r="B53" s="112"/>
      <c r="C53" s="112"/>
      <c r="D53" s="112"/>
      <c r="E53" s="112"/>
      <c r="F53" s="112"/>
      <c r="G53" s="112"/>
      <c r="H53" s="47"/>
      <c r="I53" s="37">
        <f t="shared" si="0"/>
        <v>0</v>
      </c>
      <c r="J53" s="37">
        <f t="shared" si="1"/>
        <v>0</v>
      </c>
      <c r="K53" s="12">
        <f t="shared" si="9"/>
        <v>0</v>
      </c>
      <c r="L53" s="12" t="e">
        <f t="shared" si="10"/>
        <v>#NUM!</v>
      </c>
      <c r="M53" s="12" t="e">
        <f t="shared" si="4"/>
        <v>#DIV/0!</v>
      </c>
      <c r="N53" s="12">
        <f t="shared" si="5"/>
        <v>0</v>
      </c>
      <c r="O53">
        <f t="shared" si="6"/>
        <v>0</v>
      </c>
    </row>
    <row r="54" spans="1:15" ht="57.95" customHeight="1" x14ac:dyDescent="0.25">
      <c r="A54" s="23">
        <v>39</v>
      </c>
      <c r="B54" s="38" t="s">
        <v>32</v>
      </c>
      <c r="C54" s="39" t="s">
        <v>66</v>
      </c>
      <c r="D54" s="44" t="s">
        <v>24</v>
      </c>
      <c r="E54" s="43">
        <v>12</v>
      </c>
      <c r="F54" s="43">
        <f>+E54*19%</f>
        <v>2.2800000000000002</v>
      </c>
      <c r="G54" s="43">
        <f>+E54+F54</f>
        <v>14.280000000000001</v>
      </c>
      <c r="H54" s="46">
        <v>12</v>
      </c>
      <c r="I54" s="27">
        <f t="shared" si="0"/>
        <v>2.2800000000000002</v>
      </c>
      <c r="J54" s="27">
        <f t="shared" si="1"/>
        <v>14.280000000000001</v>
      </c>
      <c r="K54" s="12">
        <f t="shared" si="9"/>
        <v>12</v>
      </c>
      <c r="L54" s="12">
        <f t="shared" si="10"/>
        <v>12</v>
      </c>
      <c r="M54" s="12">
        <f t="shared" si="4"/>
        <v>12</v>
      </c>
      <c r="N54" s="12">
        <f t="shared" si="5"/>
        <v>12</v>
      </c>
      <c r="O54">
        <f t="shared" si="6"/>
        <v>14.28</v>
      </c>
    </row>
    <row r="55" spans="1:15" ht="36" x14ac:dyDescent="0.25">
      <c r="A55" s="23">
        <v>40</v>
      </c>
      <c r="B55" s="38" t="s">
        <v>32</v>
      </c>
      <c r="C55" s="39" t="s">
        <v>67</v>
      </c>
      <c r="D55" s="44" t="s">
        <v>24</v>
      </c>
      <c r="E55" s="43">
        <v>9</v>
      </c>
      <c r="F55" s="43">
        <f>+E55*19%</f>
        <v>1.71</v>
      </c>
      <c r="G55" s="43">
        <f>+E55+F55</f>
        <v>10.71</v>
      </c>
      <c r="H55" s="46">
        <v>10</v>
      </c>
      <c r="I55" s="27">
        <f t="shared" si="0"/>
        <v>1.9</v>
      </c>
      <c r="J55" s="27">
        <f t="shared" si="1"/>
        <v>11.9</v>
      </c>
      <c r="K55" s="12">
        <f t="shared" si="9"/>
        <v>9</v>
      </c>
      <c r="L55" s="12">
        <f t="shared" si="10"/>
        <v>9.5</v>
      </c>
      <c r="M55" s="12">
        <f t="shared" si="4"/>
        <v>9.5</v>
      </c>
      <c r="N55" s="12">
        <f t="shared" si="5"/>
        <v>9</v>
      </c>
      <c r="O55">
        <f t="shared" si="6"/>
        <v>10.709999999999999</v>
      </c>
    </row>
    <row r="56" spans="1:15" ht="30.95" customHeight="1" x14ac:dyDescent="0.25">
      <c r="A56" s="23">
        <v>41</v>
      </c>
      <c r="B56" s="38" t="s">
        <v>32</v>
      </c>
      <c r="C56" s="49" t="s">
        <v>68</v>
      </c>
      <c r="D56" s="44" t="s">
        <v>24</v>
      </c>
      <c r="E56" s="43">
        <v>18</v>
      </c>
      <c r="F56" s="43">
        <f>+E56*19%</f>
        <v>3.42</v>
      </c>
      <c r="G56" s="43">
        <f>+E56+F56</f>
        <v>21.42</v>
      </c>
      <c r="H56" s="46">
        <v>15</v>
      </c>
      <c r="I56" s="27">
        <f t="shared" si="0"/>
        <v>2.85</v>
      </c>
      <c r="J56" s="27">
        <f t="shared" si="1"/>
        <v>17.850000000000001</v>
      </c>
      <c r="K56" s="12">
        <f t="shared" si="9"/>
        <v>15</v>
      </c>
      <c r="L56" s="12">
        <f t="shared" si="10"/>
        <v>16.5</v>
      </c>
      <c r="M56" s="12">
        <f t="shared" si="4"/>
        <v>16.5</v>
      </c>
      <c r="N56" s="12">
        <f t="shared" si="5"/>
        <v>15</v>
      </c>
      <c r="O56">
        <f t="shared" si="6"/>
        <v>17.849999999999998</v>
      </c>
    </row>
    <row r="57" spans="1:15" x14ac:dyDescent="0.25">
      <c r="A57" s="2"/>
      <c r="E57" s="12">
        <f t="shared" ref="E57:G57" si="15">SUM(E5:E56)</f>
        <v>57245376.359999999</v>
      </c>
      <c r="F57" s="12">
        <f t="shared" si="15"/>
        <v>10876621.508400001</v>
      </c>
      <c r="G57" s="12">
        <f t="shared" si="15"/>
        <v>68121997.868399993</v>
      </c>
      <c r="H57" s="12">
        <f>SUM(H5:H56)</f>
        <v>47544795</v>
      </c>
      <c r="I57" s="12">
        <f t="shared" ref="I57:J57" si="16">SUM(I5:I56)</f>
        <v>9033511.0500000007</v>
      </c>
      <c r="J57" s="12">
        <f t="shared" si="16"/>
        <v>56578306.050000012</v>
      </c>
    </row>
  </sheetData>
  <mergeCells count="16">
    <mergeCell ref="H2:J2"/>
    <mergeCell ref="K2:M2"/>
    <mergeCell ref="A53:G53"/>
    <mergeCell ref="A41:G41"/>
    <mergeCell ref="A43:G43"/>
    <mergeCell ref="A51:G51"/>
    <mergeCell ref="A1:G1"/>
    <mergeCell ref="A4:G4"/>
    <mergeCell ref="A38:G38"/>
    <mergeCell ref="A10:G10"/>
    <mergeCell ref="A17:G17"/>
    <mergeCell ref="A27:G27"/>
    <mergeCell ref="A30:G30"/>
    <mergeCell ref="A33:G33"/>
    <mergeCell ref="A36:G36"/>
    <mergeCell ref="E2:G2"/>
  </mergeCells>
  <phoneticPr fontId="9" type="noConversion"/>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1"/>
  <sheetViews>
    <sheetView tabSelected="1" zoomScale="70" zoomScaleNormal="70" zoomScalePageLayoutView="70" workbookViewId="0">
      <selection activeCell="B5" sqref="B5"/>
    </sheetView>
  </sheetViews>
  <sheetFormatPr baseColWidth="10" defaultRowHeight="37.5" customHeight="1" x14ac:dyDescent="0.2"/>
  <cols>
    <col min="1" max="1" width="6.5703125" style="91" bestFit="1" customWidth="1"/>
    <col min="2" max="2" width="26.28515625" style="92" customWidth="1"/>
    <col min="3" max="3" width="39" style="90" customWidth="1"/>
    <col min="4" max="4" width="9.85546875" style="93" customWidth="1"/>
    <col min="5" max="5" width="20.42578125" style="94" hidden="1" customWidth="1"/>
    <col min="6" max="6" width="18.140625" style="94" hidden="1" customWidth="1"/>
    <col min="7" max="7" width="21.5703125" style="94" hidden="1" customWidth="1"/>
    <col min="8" max="8" width="20.42578125" style="95" hidden="1" customWidth="1"/>
    <col min="9" max="9" width="16.7109375" style="57" hidden="1" customWidth="1"/>
    <col min="10" max="10" width="21.5703125" style="57" hidden="1" customWidth="1"/>
    <col min="11" max="11" width="16.7109375" style="57" bestFit="1" customWidth="1"/>
    <col min="12" max="13" width="18.140625" style="57" bestFit="1" customWidth="1"/>
    <col min="14" max="14" width="16.5703125" style="57" customWidth="1"/>
    <col min="15" max="16384" width="11.42578125" style="57"/>
  </cols>
  <sheetData>
    <row r="1" spans="1:14" ht="37.5" customHeight="1" x14ac:dyDescent="0.25">
      <c r="A1" s="113" t="s">
        <v>53</v>
      </c>
      <c r="B1" s="114"/>
      <c r="C1" s="114"/>
      <c r="D1" s="114"/>
      <c r="E1" s="114"/>
      <c r="F1" s="114"/>
      <c r="G1" s="114"/>
      <c r="H1" s="114"/>
      <c r="I1" s="114"/>
      <c r="J1" s="114"/>
    </row>
    <row r="2" spans="1:14" ht="31.5" customHeight="1" x14ac:dyDescent="0.2">
      <c r="A2" s="118" t="s">
        <v>0</v>
      </c>
      <c r="B2" s="120" t="s">
        <v>1</v>
      </c>
      <c r="C2" s="120" t="s">
        <v>2</v>
      </c>
      <c r="D2" s="120" t="s">
        <v>3</v>
      </c>
      <c r="E2" s="116" t="s">
        <v>78</v>
      </c>
      <c r="F2" s="116"/>
      <c r="G2" s="116"/>
      <c r="H2" s="116" t="s">
        <v>79</v>
      </c>
      <c r="I2" s="116"/>
      <c r="J2" s="116"/>
      <c r="K2" s="116" t="s">
        <v>113</v>
      </c>
      <c r="L2" s="116"/>
      <c r="M2" s="122"/>
      <c r="N2" s="123" t="s">
        <v>112</v>
      </c>
    </row>
    <row r="3" spans="1:14" ht="27.75" customHeight="1" x14ac:dyDescent="0.2">
      <c r="A3" s="119"/>
      <c r="B3" s="121"/>
      <c r="C3" s="121"/>
      <c r="D3" s="121"/>
      <c r="E3" s="54" t="s">
        <v>34</v>
      </c>
      <c r="F3" s="54" t="s">
        <v>33</v>
      </c>
      <c r="G3" s="54" t="s">
        <v>35</v>
      </c>
      <c r="H3" s="54" t="s">
        <v>34</v>
      </c>
      <c r="I3" s="54" t="s">
        <v>33</v>
      </c>
      <c r="J3" s="54" t="s">
        <v>35</v>
      </c>
      <c r="K3" s="55" t="s">
        <v>109</v>
      </c>
      <c r="L3" s="55" t="s">
        <v>110</v>
      </c>
      <c r="M3" s="56" t="s">
        <v>111</v>
      </c>
      <c r="N3" s="123"/>
    </row>
    <row r="4" spans="1:14" ht="14.25" customHeight="1" x14ac:dyDescent="0.2">
      <c r="A4" s="117" t="s">
        <v>36</v>
      </c>
      <c r="B4" s="117"/>
      <c r="C4" s="117"/>
      <c r="D4" s="117"/>
      <c r="E4" s="117"/>
      <c r="F4" s="117"/>
      <c r="G4" s="117"/>
      <c r="H4" s="59"/>
      <c r="I4" s="60"/>
      <c r="J4" s="60"/>
      <c r="K4" s="60"/>
      <c r="L4" s="60"/>
      <c r="M4" s="60"/>
      <c r="N4" s="60"/>
    </row>
    <row r="5" spans="1:14" ht="56.25" customHeight="1" x14ac:dyDescent="0.2">
      <c r="A5" s="61">
        <v>1</v>
      </c>
      <c r="B5" s="62" t="s">
        <v>4</v>
      </c>
      <c r="C5" s="63" t="s">
        <v>75</v>
      </c>
      <c r="D5" s="62" t="s">
        <v>5</v>
      </c>
      <c r="E5" s="64">
        <v>6</v>
      </c>
      <c r="F5" s="64">
        <f>+E5*19%</f>
        <v>1.1400000000000001</v>
      </c>
      <c r="G5" s="64">
        <f>+E5+F5</f>
        <v>7.1400000000000006</v>
      </c>
      <c r="H5" s="65">
        <v>6</v>
      </c>
      <c r="I5" s="64">
        <f>+H5*19%</f>
        <v>1.1400000000000001</v>
      </c>
      <c r="J5" s="64">
        <f>+H5+I5</f>
        <v>7.1400000000000006</v>
      </c>
      <c r="K5" s="96">
        <f>ROUND(MIN(E5,H5),0)</f>
        <v>6</v>
      </c>
      <c r="L5" s="96">
        <f>ROUND(MAX(E5,H5),0)</f>
        <v>6</v>
      </c>
      <c r="M5" s="96">
        <f>ROUND(AVERAGE(E5,H5),0)</f>
        <v>6</v>
      </c>
      <c r="N5" s="96">
        <f>K5</f>
        <v>6</v>
      </c>
    </row>
    <row r="6" spans="1:14" ht="70.5" customHeight="1" x14ac:dyDescent="0.2">
      <c r="A6" s="61">
        <v>2</v>
      </c>
      <c r="B6" s="62" t="s">
        <v>44</v>
      </c>
      <c r="C6" s="63" t="s">
        <v>57</v>
      </c>
      <c r="D6" s="62" t="s">
        <v>5</v>
      </c>
      <c r="E6" s="64">
        <v>7</v>
      </c>
      <c r="F6" s="64">
        <f>+E6*19%</f>
        <v>1.33</v>
      </c>
      <c r="G6" s="64">
        <f>+E6+F6</f>
        <v>8.33</v>
      </c>
      <c r="H6" s="65">
        <v>7</v>
      </c>
      <c r="I6" s="64">
        <f t="shared" ref="I6:I56" si="0">+H6*19%</f>
        <v>1.33</v>
      </c>
      <c r="J6" s="64">
        <f t="shared" ref="J6:J56" si="1">+H6+I6</f>
        <v>8.33</v>
      </c>
      <c r="K6" s="96">
        <f t="shared" ref="K6:K56" si="2">ROUND(MIN(E6,H6),0)</f>
        <v>7</v>
      </c>
      <c r="L6" s="96">
        <f t="shared" ref="L6:L56" si="3">ROUND(MAX(E6,H6),0)</f>
        <v>7</v>
      </c>
      <c r="M6" s="96">
        <f t="shared" ref="M6:M56" si="4">ROUND(AVERAGE(E6,H6),0)</f>
        <v>7</v>
      </c>
      <c r="N6" s="96">
        <f t="shared" ref="N6:N56" si="5">K6</f>
        <v>7</v>
      </c>
    </row>
    <row r="7" spans="1:14" ht="56.25" customHeight="1" x14ac:dyDescent="0.2">
      <c r="A7" s="61">
        <v>3</v>
      </c>
      <c r="B7" s="62" t="s">
        <v>6</v>
      </c>
      <c r="C7" s="63" t="s">
        <v>76</v>
      </c>
      <c r="D7" s="62" t="s">
        <v>7</v>
      </c>
      <c r="E7" s="64">
        <v>23.3</v>
      </c>
      <c r="F7" s="64">
        <f>+E7*19%</f>
        <v>4.4270000000000005</v>
      </c>
      <c r="G7" s="64">
        <f>+E7+F7</f>
        <v>27.727</v>
      </c>
      <c r="H7" s="65">
        <v>12</v>
      </c>
      <c r="I7" s="64">
        <f t="shared" si="0"/>
        <v>2.2800000000000002</v>
      </c>
      <c r="J7" s="64">
        <f t="shared" si="1"/>
        <v>14.280000000000001</v>
      </c>
      <c r="K7" s="96">
        <f t="shared" si="2"/>
        <v>12</v>
      </c>
      <c r="L7" s="96">
        <f t="shared" si="3"/>
        <v>23</v>
      </c>
      <c r="M7" s="96">
        <f t="shared" si="4"/>
        <v>18</v>
      </c>
      <c r="N7" s="96">
        <f t="shared" si="5"/>
        <v>12</v>
      </c>
    </row>
    <row r="8" spans="1:14" ht="43.5" customHeight="1" x14ac:dyDescent="0.2">
      <c r="A8" s="61">
        <v>4</v>
      </c>
      <c r="B8" s="62" t="s">
        <v>8</v>
      </c>
      <c r="C8" s="63" t="s">
        <v>49</v>
      </c>
      <c r="D8" s="62" t="s">
        <v>9</v>
      </c>
      <c r="E8" s="64">
        <v>5.0599999999999996</v>
      </c>
      <c r="F8" s="64">
        <f>+E8*19%</f>
        <v>0.96139999999999992</v>
      </c>
      <c r="G8" s="64">
        <f>+E8+F8</f>
        <v>6.0213999999999999</v>
      </c>
      <c r="H8" s="65">
        <v>7</v>
      </c>
      <c r="I8" s="64">
        <f t="shared" si="0"/>
        <v>1.33</v>
      </c>
      <c r="J8" s="64">
        <f t="shared" si="1"/>
        <v>8.33</v>
      </c>
      <c r="K8" s="96">
        <f t="shared" si="2"/>
        <v>5</v>
      </c>
      <c r="L8" s="96">
        <f t="shared" si="3"/>
        <v>7</v>
      </c>
      <c r="M8" s="96">
        <f t="shared" si="4"/>
        <v>6</v>
      </c>
      <c r="N8" s="96">
        <f t="shared" si="5"/>
        <v>5</v>
      </c>
    </row>
    <row r="9" spans="1:14" ht="14.25" x14ac:dyDescent="0.2">
      <c r="A9" s="61">
        <v>5</v>
      </c>
      <c r="B9" s="62" t="s">
        <v>10</v>
      </c>
      <c r="C9" s="63" t="s">
        <v>51</v>
      </c>
      <c r="D9" s="62" t="s">
        <v>11</v>
      </c>
      <c r="E9" s="66">
        <v>154000</v>
      </c>
      <c r="F9" s="66">
        <f>+E9*19%</f>
        <v>29260</v>
      </c>
      <c r="G9" s="66">
        <f>+E9+F9</f>
        <v>183260</v>
      </c>
      <c r="H9" s="65">
        <v>180000</v>
      </c>
      <c r="I9" s="66">
        <f t="shared" si="0"/>
        <v>34200</v>
      </c>
      <c r="J9" s="66">
        <f t="shared" si="1"/>
        <v>214200</v>
      </c>
      <c r="K9" s="96">
        <f t="shared" si="2"/>
        <v>154000</v>
      </c>
      <c r="L9" s="96">
        <f t="shared" si="3"/>
        <v>180000</v>
      </c>
      <c r="M9" s="96">
        <f t="shared" si="4"/>
        <v>167000</v>
      </c>
      <c r="N9" s="96">
        <f t="shared" si="5"/>
        <v>154000</v>
      </c>
    </row>
    <row r="10" spans="1:14" ht="49.5" customHeight="1" x14ac:dyDescent="0.2">
      <c r="A10" s="115" t="s">
        <v>52</v>
      </c>
      <c r="B10" s="115"/>
      <c r="C10" s="115"/>
      <c r="D10" s="115"/>
      <c r="E10" s="115"/>
      <c r="F10" s="115"/>
      <c r="G10" s="115"/>
      <c r="H10" s="67"/>
      <c r="I10" s="68">
        <f t="shared" si="0"/>
        <v>0</v>
      </c>
      <c r="J10" s="68">
        <f t="shared" si="1"/>
        <v>0</v>
      </c>
      <c r="K10" s="59"/>
      <c r="L10" s="59"/>
      <c r="M10" s="59"/>
      <c r="N10" s="59"/>
    </row>
    <row r="11" spans="1:14" ht="32.25" customHeight="1" x14ac:dyDescent="0.2">
      <c r="A11" s="61">
        <v>6</v>
      </c>
      <c r="B11" s="62" t="s">
        <v>13</v>
      </c>
      <c r="C11" s="69" t="s">
        <v>38</v>
      </c>
      <c r="D11" s="62" t="s">
        <v>11</v>
      </c>
      <c r="E11" s="66">
        <v>2420000</v>
      </c>
      <c r="F11" s="64">
        <f t="shared" ref="F11:F16" si="6">+E11*19%</f>
        <v>459800</v>
      </c>
      <c r="G11" s="64">
        <f t="shared" ref="G11:G16" si="7">+E11+F11</f>
        <v>2879800</v>
      </c>
      <c r="H11" s="70">
        <v>850000</v>
      </c>
      <c r="I11" s="66">
        <f t="shared" si="0"/>
        <v>161500</v>
      </c>
      <c r="J11" s="66">
        <f t="shared" si="1"/>
        <v>1011500</v>
      </c>
      <c r="K11" s="96">
        <f t="shared" si="2"/>
        <v>850000</v>
      </c>
      <c r="L11" s="96">
        <f t="shared" si="3"/>
        <v>2420000</v>
      </c>
      <c r="M11" s="96">
        <f t="shared" si="4"/>
        <v>1635000</v>
      </c>
      <c r="N11" s="96">
        <f t="shared" si="5"/>
        <v>850000</v>
      </c>
    </row>
    <row r="12" spans="1:14" ht="32.25" customHeight="1" x14ac:dyDescent="0.2">
      <c r="A12" s="61">
        <v>7</v>
      </c>
      <c r="B12" s="62" t="s">
        <v>13</v>
      </c>
      <c r="C12" s="69" t="s">
        <v>39</v>
      </c>
      <c r="D12" s="62" t="s">
        <v>11</v>
      </c>
      <c r="E12" s="66">
        <v>2970000</v>
      </c>
      <c r="F12" s="64">
        <f t="shared" si="6"/>
        <v>564300</v>
      </c>
      <c r="G12" s="64">
        <f t="shared" si="7"/>
        <v>3534300</v>
      </c>
      <c r="H12" s="70">
        <v>1100000</v>
      </c>
      <c r="I12" s="66">
        <f t="shared" si="0"/>
        <v>209000</v>
      </c>
      <c r="J12" s="66">
        <f t="shared" si="1"/>
        <v>1309000</v>
      </c>
      <c r="K12" s="96">
        <f t="shared" si="2"/>
        <v>1100000</v>
      </c>
      <c r="L12" s="96">
        <f t="shared" si="3"/>
        <v>2970000</v>
      </c>
      <c r="M12" s="96">
        <f t="shared" si="4"/>
        <v>2035000</v>
      </c>
      <c r="N12" s="96">
        <f t="shared" si="5"/>
        <v>1100000</v>
      </c>
    </row>
    <row r="13" spans="1:14" ht="32.25" customHeight="1" x14ac:dyDescent="0.2">
      <c r="A13" s="61">
        <v>8</v>
      </c>
      <c r="B13" s="62" t="s">
        <v>13</v>
      </c>
      <c r="C13" s="69" t="s">
        <v>74</v>
      </c>
      <c r="D13" s="62" t="s">
        <v>11</v>
      </c>
      <c r="E13" s="66">
        <v>1820000</v>
      </c>
      <c r="F13" s="64">
        <f t="shared" si="6"/>
        <v>345800</v>
      </c>
      <c r="G13" s="64">
        <f t="shared" si="7"/>
        <v>2165800</v>
      </c>
      <c r="H13" s="70">
        <v>780000</v>
      </c>
      <c r="I13" s="66">
        <f t="shared" si="0"/>
        <v>148200</v>
      </c>
      <c r="J13" s="66">
        <f t="shared" si="1"/>
        <v>928200</v>
      </c>
      <c r="K13" s="96">
        <f t="shared" si="2"/>
        <v>780000</v>
      </c>
      <c r="L13" s="96">
        <f t="shared" si="3"/>
        <v>1820000</v>
      </c>
      <c r="M13" s="96">
        <f t="shared" si="4"/>
        <v>1300000</v>
      </c>
      <c r="N13" s="96">
        <f t="shared" si="5"/>
        <v>780000</v>
      </c>
    </row>
    <row r="14" spans="1:14" ht="32.25" customHeight="1" x14ac:dyDescent="0.2">
      <c r="A14" s="61">
        <v>9</v>
      </c>
      <c r="B14" s="62" t="s">
        <v>58</v>
      </c>
      <c r="C14" s="69" t="s">
        <v>40</v>
      </c>
      <c r="D14" s="62" t="s">
        <v>7</v>
      </c>
      <c r="E14" s="66">
        <v>24</v>
      </c>
      <c r="F14" s="64">
        <f t="shared" si="6"/>
        <v>4.5600000000000005</v>
      </c>
      <c r="G14" s="64">
        <f t="shared" si="7"/>
        <v>28.560000000000002</v>
      </c>
      <c r="H14" s="70">
        <v>25</v>
      </c>
      <c r="I14" s="64">
        <f t="shared" si="0"/>
        <v>4.75</v>
      </c>
      <c r="J14" s="64">
        <f t="shared" si="1"/>
        <v>29.75</v>
      </c>
      <c r="K14" s="96">
        <f t="shared" si="2"/>
        <v>24</v>
      </c>
      <c r="L14" s="96">
        <f t="shared" si="3"/>
        <v>25</v>
      </c>
      <c r="M14" s="96">
        <f t="shared" si="4"/>
        <v>25</v>
      </c>
      <c r="N14" s="96">
        <f t="shared" si="5"/>
        <v>24</v>
      </c>
    </row>
    <row r="15" spans="1:14" ht="32.25" customHeight="1" x14ac:dyDescent="0.2">
      <c r="A15" s="61">
        <v>10</v>
      </c>
      <c r="B15" s="62" t="s">
        <v>45</v>
      </c>
      <c r="C15" s="69" t="s">
        <v>46</v>
      </c>
      <c r="D15" s="62" t="s">
        <v>7</v>
      </c>
      <c r="E15" s="66">
        <v>34</v>
      </c>
      <c r="F15" s="64">
        <f t="shared" si="6"/>
        <v>6.46</v>
      </c>
      <c r="G15" s="64">
        <f t="shared" si="7"/>
        <v>40.46</v>
      </c>
      <c r="H15" s="71">
        <v>35</v>
      </c>
      <c r="I15" s="64">
        <f t="shared" si="0"/>
        <v>6.65</v>
      </c>
      <c r="J15" s="64">
        <f t="shared" si="1"/>
        <v>41.65</v>
      </c>
      <c r="K15" s="96">
        <f t="shared" si="2"/>
        <v>34</v>
      </c>
      <c r="L15" s="96">
        <f t="shared" si="3"/>
        <v>35</v>
      </c>
      <c r="M15" s="96">
        <f t="shared" si="4"/>
        <v>35</v>
      </c>
      <c r="N15" s="96">
        <f t="shared" si="5"/>
        <v>34</v>
      </c>
    </row>
    <row r="16" spans="1:14" s="72" customFormat="1" ht="49.5" customHeight="1" x14ac:dyDescent="0.2">
      <c r="A16" s="61">
        <v>11</v>
      </c>
      <c r="B16" s="62" t="s">
        <v>50</v>
      </c>
      <c r="C16" s="69" t="s">
        <v>77</v>
      </c>
      <c r="D16" s="62" t="s">
        <v>9</v>
      </c>
      <c r="E16" s="66">
        <v>55</v>
      </c>
      <c r="F16" s="64">
        <f t="shared" si="6"/>
        <v>10.45</v>
      </c>
      <c r="G16" s="64">
        <f t="shared" si="7"/>
        <v>65.45</v>
      </c>
      <c r="H16" s="65">
        <v>28</v>
      </c>
      <c r="I16" s="64">
        <f t="shared" si="0"/>
        <v>5.32</v>
      </c>
      <c r="J16" s="64">
        <f t="shared" si="1"/>
        <v>33.32</v>
      </c>
      <c r="K16" s="96">
        <f t="shared" si="2"/>
        <v>28</v>
      </c>
      <c r="L16" s="96">
        <f t="shared" si="3"/>
        <v>55</v>
      </c>
      <c r="M16" s="96">
        <f t="shared" si="4"/>
        <v>42</v>
      </c>
      <c r="N16" s="96">
        <f t="shared" si="5"/>
        <v>28</v>
      </c>
    </row>
    <row r="17" spans="1:14" ht="15" x14ac:dyDescent="0.2">
      <c r="A17" s="115" t="s">
        <v>60</v>
      </c>
      <c r="B17" s="115"/>
      <c r="C17" s="115"/>
      <c r="D17" s="115"/>
      <c r="E17" s="115"/>
      <c r="F17" s="115"/>
      <c r="G17" s="115"/>
      <c r="H17" s="67"/>
      <c r="I17" s="68">
        <f t="shared" si="0"/>
        <v>0</v>
      </c>
      <c r="J17" s="68">
        <f t="shared" si="1"/>
        <v>0</v>
      </c>
      <c r="K17" s="59"/>
      <c r="L17" s="59"/>
      <c r="M17" s="59"/>
      <c r="N17" s="59"/>
    </row>
    <row r="18" spans="1:14" ht="33.75" customHeight="1" x14ac:dyDescent="0.2">
      <c r="A18" s="73">
        <v>12</v>
      </c>
      <c r="B18" s="74" t="s">
        <v>14</v>
      </c>
      <c r="C18" s="75" t="s">
        <v>114</v>
      </c>
      <c r="D18" s="76" t="s">
        <v>5</v>
      </c>
      <c r="E18" s="77">
        <v>38</v>
      </c>
      <c r="F18" s="77">
        <f t="shared" ref="F18:F26" si="8">+E18*19%</f>
        <v>7.22</v>
      </c>
      <c r="G18" s="77">
        <f t="shared" ref="G18:G26" si="9">+E18+F18</f>
        <v>45.22</v>
      </c>
      <c r="H18" s="78">
        <v>25</v>
      </c>
      <c r="I18" s="77">
        <f t="shared" si="0"/>
        <v>4.75</v>
      </c>
      <c r="J18" s="77">
        <f t="shared" si="1"/>
        <v>29.75</v>
      </c>
      <c r="K18" s="96">
        <f t="shared" si="2"/>
        <v>25</v>
      </c>
      <c r="L18" s="96">
        <f t="shared" si="3"/>
        <v>38</v>
      </c>
      <c r="M18" s="96">
        <f t="shared" si="4"/>
        <v>32</v>
      </c>
      <c r="N18" s="96">
        <f t="shared" si="5"/>
        <v>25</v>
      </c>
    </row>
    <row r="19" spans="1:14" ht="49.5" customHeight="1" x14ac:dyDescent="0.2">
      <c r="A19" s="73">
        <v>13</v>
      </c>
      <c r="B19" s="74" t="s">
        <v>37</v>
      </c>
      <c r="C19" s="79" t="s">
        <v>115</v>
      </c>
      <c r="D19" s="80" t="s">
        <v>5</v>
      </c>
      <c r="E19" s="77">
        <v>30</v>
      </c>
      <c r="F19" s="77">
        <f t="shared" si="8"/>
        <v>5.7</v>
      </c>
      <c r="G19" s="77">
        <f t="shared" si="9"/>
        <v>35.700000000000003</v>
      </c>
      <c r="H19" s="78">
        <v>22</v>
      </c>
      <c r="I19" s="77">
        <f t="shared" si="0"/>
        <v>4.18</v>
      </c>
      <c r="J19" s="77">
        <f t="shared" si="1"/>
        <v>26.18</v>
      </c>
      <c r="K19" s="96">
        <f t="shared" si="2"/>
        <v>22</v>
      </c>
      <c r="L19" s="96">
        <f t="shared" si="3"/>
        <v>30</v>
      </c>
      <c r="M19" s="96">
        <f t="shared" si="4"/>
        <v>26</v>
      </c>
      <c r="N19" s="96">
        <f t="shared" si="5"/>
        <v>22</v>
      </c>
    </row>
    <row r="20" spans="1:14" ht="32.25" customHeight="1" x14ac:dyDescent="0.2">
      <c r="A20" s="73">
        <v>14</v>
      </c>
      <c r="B20" s="74" t="s">
        <v>14</v>
      </c>
      <c r="C20" s="75" t="s">
        <v>116</v>
      </c>
      <c r="D20" s="76" t="s">
        <v>5</v>
      </c>
      <c r="E20" s="77">
        <v>15</v>
      </c>
      <c r="F20" s="77">
        <f t="shared" si="8"/>
        <v>2.85</v>
      </c>
      <c r="G20" s="77">
        <f t="shared" si="9"/>
        <v>17.850000000000001</v>
      </c>
      <c r="H20" s="78">
        <v>16</v>
      </c>
      <c r="I20" s="77">
        <f t="shared" si="0"/>
        <v>3.04</v>
      </c>
      <c r="J20" s="77">
        <f t="shared" si="1"/>
        <v>19.04</v>
      </c>
      <c r="K20" s="96">
        <f t="shared" si="2"/>
        <v>15</v>
      </c>
      <c r="L20" s="96">
        <f t="shared" si="3"/>
        <v>16</v>
      </c>
      <c r="M20" s="96">
        <f t="shared" si="4"/>
        <v>16</v>
      </c>
      <c r="N20" s="96">
        <f t="shared" si="5"/>
        <v>15</v>
      </c>
    </row>
    <row r="21" spans="1:14" ht="32.25" customHeight="1" x14ac:dyDescent="0.2">
      <c r="A21" s="73">
        <v>15</v>
      </c>
      <c r="B21" s="74" t="s">
        <v>14</v>
      </c>
      <c r="C21" s="75" t="s">
        <v>117</v>
      </c>
      <c r="D21" s="80" t="s">
        <v>5</v>
      </c>
      <c r="E21" s="77">
        <v>8</v>
      </c>
      <c r="F21" s="77">
        <f t="shared" si="8"/>
        <v>1.52</v>
      </c>
      <c r="G21" s="77">
        <f t="shared" si="9"/>
        <v>9.52</v>
      </c>
      <c r="H21" s="78">
        <v>18</v>
      </c>
      <c r="I21" s="77">
        <f t="shared" si="0"/>
        <v>3.42</v>
      </c>
      <c r="J21" s="77">
        <f t="shared" si="1"/>
        <v>21.42</v>
      </c>
      <c r="K21" s="96">
        <f t="shared" si="2"/>
        <v>8</v>
      </c>
      <c r="L21" s="96">
        <f t="shared" si="3"/>
        <v>18</v>
      </c>
      <c r="M21" s="96">
        <f t="shared" si="4"/>
        <v>13</v>
      </c>
      <c r="N21" s="96">
        <f t="shared" si="5"/>
        <v>8</v>
      </c>
    </row>
    <row r="22" spans="1:14" ht="69" customHeight="1" x14ac:dyDescent="0.2">
      <c r="A22" s="73">
        <v>16</v>
      </c>
      <c r="B22" s="74" t="s">
        <v>15</v>
      </c>
      <c r="C22" s="79" t="s">
        <v>118</v>
      </c>
      <c r="D22" s="80" t="s">
        <v>5</v>
      </c>
      <c r="E22" s="77">
        <v>36</v>
      </c>
      <c r="F22" s="77">
        <f t="shared" si="8"/>
        <v>6.84</v>
      </c>
      <c r="G22" s="77">
        <f t="shared" si="9"/>
        <v>42.84</v>
      </c>
      <c r="H22" s="78">
        <v>16</v>
      </c>
      <c r="I22" s="77">
        <f t="shared" si="0"/>
        <v>3.04</v>
      </c>
      <c r="J22" s="77">
        <f t="shared" si="1"/>
        <v>19.04</v>
      </c>
      <c r="K22" s="96">
        <f t="shared" si="2"/>
        <v>16</v>
      </c>
      <c r="L22" s="96">
        <f t="shared" si="3"/>
        <v>36</v>
      </c>
      <c r="M22" s="96">
        <f t="shared" si="4"/>
        <v>26</v>
      </c>
      <c r="N22" s="96">
        <f t="shared" si="5"/>
        <v>16</v>
      </c>
    </row>
    <row r="23" spans="1:14" ht="30.75" customHeight="1" x14ac:dyDescent="0.2">
      <c r="A23" s="73">
        <v>17</v>
      </c>
      <c r="B23" s="74" t="s">
        <v>14</v>
      </c>
      <c r="C23" s="75" t="s">
        <v>119</v>
      </c>
      <c r="D23" s="80" t="s">
        <v>5</v>
      </c>
      <c r="E23" s="77">
        <v>15</v>
      </c>
      <c r="F23" s="77">
        <f t="shared" si="8"/>
        <v>2.85</v>
      </c>
      <c r="G23" s="77">
        <f t="shared" si="9"/>
        <v>17.850000000000001</v>
      </c>
      <c r="H23" s="78">
        <v>18</v>
      </c>
      <c r="I23" s="77">
        <f t="shared" si="0"/>
        <v>3.42</v>
      </c>
      <c r="J23" s="77">
        <f t="shared" si="1"/>
        <v>21.42</v>
      </c>
      <c r="K23" s="96">
        <f t="shared" si="2"/>
        <v>15</v>
      </c>
      <c r="L23" s="96">
        <f t="shared" si="3"/>
        <v>18</v>
      </c>
      <c r="M23" s="96">
        <f t="shared" si="4"/>
        <v>17</v>
      </c>
      <c r="N23" s="96">
        <f t="shared" si="5"/>
        <v>15</v>
      </c>
    </row>
    <row r="24" spans="1:14" ht="57.75" x14ac:dyDescent="0.2">
      <c r="A24" s="73">
        <v>18</v>
      </c>
      <c r="B24" s="74" t="s">
        <v>14</v>
      </c>
      <c r="C24" s="79" t="s">
        <v>120</v>
      </c>
      <c r="D24" s="80" t="s">
        <v>5</v>
      </c>
      <c r="E24" s="77">
        <v>10</v>
      </c>
      <c r="F24" s="77">
        <f t="shared" si="8"/>
        <v>1.9</v>
      </c>
      <c r="G24" s="77">
        <f t="shared" si="9"/>
        <v>11.9</v>
      </c>
      <c r="H24" s="78">
        <v>14</v>
      </c>
      <c r="I24" s="77">
        <f t="shared" si="0"/>
        <v>2.66</v>
      </c>
      <c r="J24" s="77">
        <f t="shared" si="1"/>
        <v>16.66</v>
      </c>
      <c r="K24" s="96">
        <f t="shared" si="2"/>
        <v>10</v>
      </c>
      <c r="L24" s="96">
        <f t="shared" si="3"/>
        <v>14</v>
      </c>
      <c r="M24" s="96">
        <f t="shared" si="4"/>
        <v>12</v>
      </c>
      <c r="N24" s="96">
        <f t="shared" si="5"/>
        <v>10</v>
      </c>
    </row>
    <row r="25" spans="1:14" ht="32.25" customHeight="1" x14ac:dyDescent="0.2">
      <c r="A25" s="73">
        <v>19</v>
      </c>
      <c r="B25" s="80" t="s">
        <v>17</v>
      </c>
      <c r="C25" s="75" t="s">
        <v>121</v>
      </c>
      <c r="D25" s="80" t="s">
        <v>5</v>
      </c>
      <c r="E25" s="77">
        <v>16</v>
      </c>
      <c r="F25" s="77">
        <f t="shared" si="8"/>
        <v>3.04</v>
      </c>
      <c r="G25" s="77">
        <f t="shared" si="9"/>
        <v>19.04</v>
      </c>
      <c r="H25" s="78">
        <v>13</v>
      </c>
      <c r="I25" s="77">
        <f t="shared" si="0"/>
        <v>2.4700000000000002</v>
      </c>
      <c r="J25" s="77">
        <f t="shared" si="1"/>
        <v>15.47</v>
      </c>
      <c r="K25" s="96">
        <f t="shared" si="2"/>
        <v>13</v>
      </c>
      <c r="L25" s="96">
        <f t="shared" si="3"/>
        <v>16</v>
      </c>
      <c r="M25" s="96">
        <f t="shared" si="4"/>
        <v>15</v>
      </c>
      <c r="N25" s="96">
        <f t="shared" si="5"/>
        <v>13</v>
      </c>
    </row>
    <row r="26" spans="1:14" ht="49.5" customHeight="1" x14ac:dyDescent="0.2">
      <c r="A26" s="73">
        <v>20</v>
      </c>
      <c r="B26" s="80" t="s">
        <v>17</v>
      </c>
      <c r="C26" s="79" t="s">
        <v>122</v>
      </c>
      <c r="D26" s="80" t="s">
        <v>5</v>
      </c>
      <c r="E26" s="77">
        <v>32</v>
      </c>
      <c r="F26" s="77">
        <f t="shared" si="8"/>
        <v>6.08</v>
      </c>
      <c r="G26" s="77">
        <f t="shared" si="9"/>
        <v>38.08</v>
      </c>
      <c r="H26" s="78">
        <v>22</v>
      </c>
      <c r="I26" s="77">
        <f t="shared" si="0"/>
        <v>4.18</v>
      </c>
      <c r="J26" s="77">
        <f t="shared" si="1"/>
        <v>26.18</v>
      </c>
      <c r="K26" s="96">
        <f t="shared" si="2"/>
        <v>22</v>
      </c>
      <c r="L26" s="96">
        <f t="shared" si="3"/>
        <v>32</v>
      </c>
      <c r="M26" s="96">
        <f t="shared" si="4"/>
        <v>27</v>
      </c>
      <c r="N26" s="96">
        <f t="shared" si="5"/>
        <v>22</v>
      </c>
    </row>
    <row r="27" spans="1:14" ht="15" x14ac:dyDescent="0.2">
      <c r="A27" s="115" t="s">
        <v>59</v>
      </c>
      <c r="B27" s="115"/>
      <c r="C27" s="115"/>
      <c r="D27" s="115"/>
      <c r="E27" s="115"/>
      <c r="F27" s="115"/>
      <c r="G27" s="115"/>
      <c r="H27" s="67"/>
      <c r="I27" s="68">
        <f t="shared" si="0"/>
        <v>0</v>
      </c>
      <c r="J27" s="68">
        <f t="shared" si="1"/>
        <v>0</v>
      </c>
      <c r="K27" s="59"/>
      <c r="L27" s="59"/>
      <c r="M27" s="59"/>
      <c r="N27" s="59"/>
    </row>
    <row r="28" spans="1:14" ht="17.25" customHeight="1" x14ac:dyDescent="0.2">
      <c r="A28" s="73">
        <v>21</v>
      </c>
      <c r="B28" s="81" t="s">
        <v>18</v>
      </c>
      <c r="C28" s="75" t="s">
        <v>123</v>
      </c>
      <c r="D28" s="82" t="s">
        <v>5</v>
      </c>
      <c r="E28" s="64">
        <v>5</v>
      </c>
      <c r="F28" s="64">
        <f>+E28*19%</f>
        <v>0.95</v>
      </c>
      <c r="G28" s="64">
        <f>+E28+F28</f>
        <v>5.95</v>
      </c>
      <c r="H28" s="65">
        <v>8</v>
      </c>
      <c r="I28" s="64">
        <f t="shared" si="0"/>
        <v>1.52</v>
      </c>
      <c r="J28" s="64">
        <f t="shared" si="1"/>
        <v>9.52</v>
      </c>
      <c r="K28" s="96">
        <f t="shared" si="2"/>
        <v>5</v>
      </c>
      <c r="L28" s="96">
        <f t="shared" si="3"/>
        <v>8</v>
      </c>
      <c r="M28" s="96">
        <f t="shared" si="4"/>
        <v>7</v>
      </c>
      <c r="N28" s="96">
        <f t="shared" si="5"/>
        <v>5</v>
      </c>
    </row>
    <row r="29" spans="1:14" ht="71.25" customHeight="1" x14ac:dyDescent="0.2">
      <c r="A29" s="73">
        <v>22</v>
      </c>
      <c r="B29" s="74" t="s">
        <v>19</v>
      </c>
      <c r="C29" s="79" t="s">
        <v>124</v>
      </c>
      <c r="D29" s="80" t="s">
        <v>5</v>
      </c>
      <c r="E29" s="77">
        <v>9</v>
      </c>
      <c r="F29" s="77">
        <f>+E29*19%</f>
        <v>1.71</v>
      </c>
      <c r="G29" s="77">
        <f>+E29+F29</f>
        <v>10.71</v>
      </c>
      <c r="H29" s="78">
        <v>11</v>
      </c>
      <c r="I29" s="77">
        <f t="shared" si="0"/>
        <v>2.09</v>
      </c>
      <c r="J29" s="77">
        <f t="shared" si="1"/>
        <v>13.09</v>
      </c>
      <c r="K29" s="96">
        <f t="shared" si="2"/>
        <v>9</v>
      </c>
      <c r="L29" s="96">
        <f t="shared" si="3"/>
        <v>11</v>
      </c>
      <c r="M29" s="96">
        <f t="shared" si="4"/>
        <v>10</v>
      </c>
      <c r="N29" s="96">
        <f t="shared" si="5"/>
        <v>9</v>
      </c>
    </row>
    <row r="30" spans="1:14" ht="15" x14ac:dyDescent="0.2">
      <c r="A30" s="115" t="s">
        <v>61</v>
      </c>
      <c r="B30" s="115"/>
      <c r="C30" s="115"/>
      <c r="D30" s="115"/>
      <c r="E30" s="115"/>
      <c r="F30" s="115"/>
      <c r="G30" s="115"/>
      <c r="H30" s="67"/>
      <c r="I30" s="68">
        <f t="shared" si="0"/>
        <v>0</v>
      </c>
      <c r="J30" s="68">
        <f t="shared" si="1"/>
        <v>0</v>
      </c>
      <c r="K30" s="59"/>
      <c r="L30" s="59"/>
      <c r="M30" s="59"/>
      <c r="N30" s="59"/>
    </row>
    <row r="31" spans="1:14" ht="35.25" customHeight="1" x14ac:dyDescent="0.2">
      <c r="A31" s="73">
        <v>23</v>
      </c>
      <c r="B31" s="74" t="s">
        <v>20</v>
      </c>
      <c r="C31" s="75" t="s">
        <v>125</v>
      </c>
      <c r="D31" s="80" t="s">
        <v>5</v>
      </c>
      <c r="E31" s="77">
        <v>16</v>
      </c>
      <c r="F31" s="77">
        <f>+E31*19%</f>
        <v>3.04</v>
      </c>
      <c r="G31" s="77">
        <f>+E31+F31</f>
        <v>19.04</v>
      </c>
      <c r="H31" s="78">
        <v>12</v>
      </c>
      <c r="I31" s="77">
        <f t="shared" si="0"/>
        <v>2.2800000000000002</v>
      </c>
      <c r="J31" s="77">
        <f t="shared" si="1"/>
        <v>14.280000000000001</v>
      </c>
      <c r="K31" s="96">
        <f t="shared" si="2"/>
        <v>12</v>
      </c>
      <c r="L31" s="96">
        <f t="shared" si="3"/>
        <v>16</v>
      </c>
      <c r="M31" s="96">
        <f t="shared" si="4"/>
        <v>14</v>
      </c>
      <c r="N31" s="96">
        <f t="shared" si="5"/>
        <v>12</v>
      </c>
    </row>
    <row r="32" spans="1:14" ht="36" customHeight="1" x14ac:dyDescent="0.2">
      <c r="A32" s="73">
        <v>24</v>
      </c>
      <c r="B32" s="74" t="s">
        <v>20</v>
      </c>
      <c r="C32" s="75" t="s">
        <v>126</v>
      </c>
      <c r="D32" s="80" t="s">
        <v>5</v>
      </c>
      <c r="E32" s="77">
        <v>26</v>
      </c>
      <c r="F32" s="77">
        <f>+E32*19%</f>
        <v>4.9400000000000004</v>
      </c>
      <c r="G32" s="77">
        <f>+E32+F32</f>
        <v>30.94</v>
      </c>
      <c r="H32" s="78">
        <v>11</v>
      </c>
      <c r="I32" s="77">
        <f t="shared" si="0"/>
        <v>2.09</v>
      </c>
      <c r="J32" s="77">
        <f t="shared" si="1"/>
        <v>13.09</v>
      </c>
      <c r="K32" s="96">
        <f t="shared" si="2"/>
        <v>11</v>
      </c>
      <c r="L32" s="96">
        <f t="shared" si="3"/>
        <v>26</v>
      </c>
      <c r="M32" s="96">
        <f t="shared" si="4"/>
        <v>19</v>
      </c>
      <c r="N32" s="96">
        <f t="shared" si="5"/>
        <v>11</v>
      </c>
    </row>
    <row r="33" spans="1:14" ht="15" x14ac:dyDescent="0.2">
      <c r="A33" s="115" t="s">
        <v>54</v>
      </c>
      <c r="B33" s="115"/>
      <c r="C33" s="115"/>
      <c r="D33" s="115"/>
      <c r="E33" s="115"/>
      <c r="F33" s="115"/>
      <c r="G33" s="115"/>
      <c r="H33" s="67"/>
      <c r="I33" s="68">
        <f t="shared" si="0"/>
        <v>0</v>
      </c>
      <c r="J33" s="68">
        <f t="shared" si="1"/>
        <v>0</v>
      </c>
      <c r="K33" s="59"/>
      <c r="L33" s="59"/>
      <c r="M33" s="59"/>
      <c r="N33" s="59"/>
    </row>
    <row r="34" spans="1:14" ht="81.75" customHeight="1" x14ac:dyDescent="0.2">
      <c r="A34" s="73">
        <v>25</v>
      </c>
      <c r="B34" s="74" t="s">
        <v>21</v>
      </c>
      <c r="C34" s="79" t="s">
        <v>41</v>
      </c>
      <c r="D34" s="80" t="s">
        <v>16</v>
      </c>
      <c r="E34" s="77">
        <v>32</v>
      </c>
      <c r="F34" s="77">
        <f>+E34*19%</f>
        <v>6.08</v>
      </c>
      <c r="G34" s="77">
        <f>+E34+F34</f>
        <v>38.08</v>
      </c>
      <c r="H34" s="78">
        <v>32</v>
      </c>
      <c r="I34" s="77">
        <f t="shared" si="0"/>
        <v>6.08</v>
      </c>
      <c r="J34" s="77">
        <f t="shared" si="1"/>
        <v>38.08</v>
      </c>
      <c r="K34" s="96">
        <f t="shared" si="2"/>
        <v>32</v>
      </c>
      <c r="L34" s="96">
        <f t="shared" si="3"/>
        <v>32</v>
      </c>
      <c r="M34" s="96">
        <f t="shared" si="4"/>
        <v>32</v>
      </c>
      <c r="N34" s="96">
        <f t="shared" si="5"/>
        <v>32</v>
      </c>
    </row>
    <row r="35" spans="1:14" ht="49.5" customHeight="1" x14ac:dyDescent="0.2">
      <c r="A35" s="73">
        <v>26</v>
      </c>
      <c r="B35" s="74" t="s">
        <v>47</v>
      </c>
      <c r="C35" s="79" t="s">
        <v>48</v>
      </c>
      <c r="D35" s="80" t="s">
        <v>12</v>
      </c>
      <c r="E35" s="77">
        <v>1250000</v>
      </c>
      <c r="F35" s="77">
        <f>+E35*19%</f>
        <v>237500</v>
      </c>
      <c r="G35" s="77">
        <f>+E35+F35</f>
        <v>1487500</v>
      </c>
      <c r="H35" s="83">
        <v>970000</v>
      </c>
      <c r="I35" s="84">
        <f t="shared" si="0"/>
        <v>184300</v>
      </c>
      <c r="J35" s="84">
        <f t="shared" si="1"/>
        <v>1154300</v>
      </c>
      <c r="K35" s="96">
        <f t="shared" si="2"/>
        <v>970000</v>
      </c>
      <c r="L35" s="96">
        <f t="shared" si="3"/>
        <v>1250000</v>
      </c>
      <c r="M35" s="96">
        <f t="shared" si="4"/>
        <v>1110000</v>
      </c>
      <c r="N35" s="96">
        <f t="shared" si="5"/>
        <v>970000</v>
      </c>
    </row>
    <row r="36" spans="1:14" ht="15" x14ac:dyDescent="0.2">
      <c r="A36" s="115" t="s">
        <v>55</v>
      </c>
      <c r="B36" s="115"/>
      <c r="C36" s="115"/>
      <c r="D36" s="115"/>
      <c r="E36" s="115"/>
      <c r="F36" s="115"/>
      <c r="G36" s="115"/>
      <c r="H36" s="67"/>
      <c r="I36" s="68">
        <f t="shared" si="0"/>
        <v>0</v>
      </c>
      <c r="J36" s="68">
        <f t="shared" si="1"/>
        <v>0</v>
      </c>
      <c r="K36" s="59"/>
      <c r="L36" s="59"/>
      <c r="M36" s="59"/>
      <c r="N36" s="59"/>
    </row>
    <row r="37" spans="1:14" ht="36" customHeight="1" x14ac:dyDescent="0.2">
      <c r="A37" s="73">
        <v>27</v>
      </c>
      <c r="B37" s="74" t="s">
        <v>22</v>
      </c>
      <c r="C37" s="69" t="s">
        <v>127</v>
      </c>
      <c r="D37" s="80" t="s">
        <v>23</v>
      </c>
      <c r="E37" s="77">
        <v>660000</v>
      </c>
      <c r="F37" s="77">
        <f>+E37*19%</f>
        <v>125400</v>
      </c>
      <c r="G37" s="77">
        <f>+E37+F37</f>
        <v>785400</v>
      </c>
      <c r="H37" s="78">
        <v>23</v>
      </c>
      <c r="I37" s="77">
        <f t="shared" si="0"/>
        <v>4.37</v>
      </c>
      <c r="J37" s="77">
        <f t="shared" si="1"/>
        <v>27.37</v>
      </c>
      <c r="K37" s="96">
        <f t="shared" si="2"/>
        <v>23</v>
      </c>
      <c r="L37" s="96">
        <f t="shared" si="3"/>
        <v>660000</v>
      </c>
      <c r="M37" s="96">
        <f t="shared" si="4"/>
        <v>330012</v>
      </c>
      <c r="N37" s="96">
        <f t="shared" si="5"/>
        <v>23</v>
      </c>
    </row>
    <row r="38" spans="1:14" ht="15" x14ac:dyDescent="0.2">
      <c r="A38" s="115" t="s">
        <v>62</v>
      </c>
      <c r="B38" s="115"/>
      <c r="C38" s="115"/>
      <c r="D38" s="115"/>
      <c r="E38" s="115"/>
      <c r="F38" s="115"/>
      <c r="G38" s="115"/>
      <c r="H38" s="67"/>
      <c r="I38" s="68">
        <f t="shared" si="0"/>
        <v>0</v>
      </c>
      <c r="J38" s="68">
        <f t="shared" si="1"/>
        <v>0</v>
      </c>
      <c r="K38" s="59"/>
      <c r="L38" s="59"/>
      <c r="M38" s="59"/>
      <c r="N38" s="59"/>
    </row>
    <row r="39" spans="1:14" ht="173.25" customHeight="1" x14ac:dyDescent="0.2">
      <c r="A39" s="73">
        <v>28</v>
      </c>
      <c r="B39" s="85" t="s">
        <v>25</v>
      </c>
      <c r="C39" s="79" t="s">
        <v>128</v>
      </c>
      <c r="D39" s="76"/>
      <c r="E39" s="77">
        <v>1952000</v>
      </c>
      <c r="F39" s="77">
        <f>+E39*19%</f>
        <v>370880</v>
      </c>
      <c r="G39" s="77">
        <f>+E39+F39</f>
        <v>2322880</v>
      </c>
      <c r="H39" s="86">
        <v>857143</v>
      </c>
      <c r="I39" s="77">
        <f t="shared" si="0"/>
        <v>162857.17000000001</v>
      </c>
      <c r="J39" s="77">
        <f t="shared" si="1"/>
        <v>1020000.17</v>
      </c>
      <c r="K39" s="96">
        <f t="shared" si="2"/>
        <v>857143</v>
      </c>
      <c r="L39" s="96">
        <f t="shared" si="3"/>
        <v>1952000</v>
      </c>
      <c r="M39" s="96">
        <f t="shared" si="4"/>
        <v>1404572</v>
      </c>
      <c r="N39" s="96">
        <f t="shared" si="5"/>
        <v>857143</v>
      </c>
    </row>
    <row r="40" spans="1:14" ht="173.25" customHeight="1" x14ac:dyDescent="0.2">
      <c r="A40" s="73">
        <v>29</v>
      </c>
      <c r="B40" s="85" t="s">
        <v>25</v>
      </c>
      <c r="C40" s="79" t="s">
        <v>129</v>
      </c>
      <c r="D40" s="76"/>
      <c r="E40" s="77">
        <v>1825000</v>
      </c>
      <c r="F40" s="77">
        <f>+E40*19%</f>
        <v>346750</v>
      </c>
      <c r="G40" s="77">
        <f>+E40+F40</f>
        <v>2171750</v>
      </c>
      <c r="H40" s="86">
        <v>735000</v>
      </c>
      <c r="I40" s="84">
        <f t="shared" si="0"/>
        <v>139650</v>
      </c>
      <c r="J40" s="84">
        <f t="shared" si="1"/>
        <v>874650</v>
      </c>
      <c r="K40" s="96">
        <f t="shared" si="2"/>
        <v>735000</v>
      </c>
      <c r="L40" s="96">
        <f t="shared" si="3"/>
        <v>1825000</v>
      </c>
      <c r="M40" s="96">
        <f t="shared" si="4"/>
        <v>1280000</v>
      </c>
      <c r="N40" s="96">
        <f t="shared" si="5"/>
        <v>735000</v>
      </c>
    </row>
    <row r="41" spans="1:14" ht="15" x14ac:dyDescent="0.2">
      <c r="A41" s="115" t="s">
        <v>63</v>
      </c>
      <c r="B41" s="115"/>
      <c r="C41" s="115"/>
      <c r="D41" s="115"/>
      <c r="E41" s="115"/>
      <c r="F41" s="115"/>
      <c r="G41" s="115"/>
      <c r="H41" s="67"/>
      <c r="I41" s="68">
        <f t="shared" si="0"/>
        <v>0</v>
      </c>
      <c r="J41" s="68">
        <f t="shared" si="1"/>
        <v>0</v>
      </c>
      <c r="K41" s="59"/>
      <c r="L41" s="59"/>
      <c r="M41" s="59"/>
      <c r="N41" s="59"/>
    </row>
    <row r="42" spans="1:14" ht="49.5" customHeight="1" x14ac:dyDescent="0.2">
      <c r="A42" s="73">
        <v>30</v>
      </c>
      <c r="B42" s="74" t="s">
        <v>26</v>
      </c>
      <c r="C42" s="79" t="s">
        <v>42</v>
      </c>
      <c r="D42" s="74" t="s">
        <v>27</v>
      </c>
      <c r="E42" s="77">
        <v>26</v>
      </c>
      <c r="F42" s="77">
        <f>+E42*19%</f>
        <v>4.9400000000000004</v>
      </c>
      <c r="G42" s="77">
        <f>+E42+F42</f>
        <v>30.94</v>
      </c>
      <c r="H42" s="78">
        <v>24</v>
      </c>
      <c r="I42" s="77">
        <f t="shared" si="0"/>
        <v>4.5600000000000005</v>
      </c>
      <c r="J42" s="77">
        <f t="shared" si="1"/>
        <v>28.560000000000002</v>
      </c>
      <c r="K42" s="96">
        <f t="shared" si="2"/>
        <v>24</v>
      </c>
      <c r="L42" s="96">
        <f t="shared" si="3"/>
        <v>26</v>
      </c>
      <c r="M42" s="96">
        <f t="shared" si="4"/>
        <v>25</v>
      </c>
      <c r="N42" s="96">
        <f t="shared" si="5"/>
        <v>24</v>
      </c>
    </row>
    <row r="43" spans="1:14" ht="15" x14ac:dyDescent="0.2">
      <c r="A43" s="115" t="s">
        <v>64</v>
      </c>
      <c r="B43" s="115"/>
      <c r="C43" s="115"/>
      <c r="D43" s="115"/>
      <c r="E43" s="115"/>
      <c r="F43" s="115"/>
      <c r="G43" s="115"/>
      <c r="H43" s="67"/>
      <c r="I43" s="68">
        <f t="shared" si="0"/>
        <v>0</v>
      </c>
      <c r="J43" s="68">
        <f t="shared" si="1"/>
        <v>0</v>
      </c>
      <c r="K43" s="59"/>
      <c r="L43" s="59"/>
      <c r="M43" s="59"/>
      <c r="N43" s="59"/>
    </row>
    <row r="44" spans="1:14" ht="290.25" customHeight="1" x14ac:dyDescent="0.2">
      <c r="A44" s="73">
        <v>31</v>
      </c>
      <c r="B44" s="80" t="s">
        <v>28</v>
      </c>
      <c r="C44" s="87" t="s">
        <v>98</v>
      </c>
      <c r="D44" s="85" t="s">
        <v>11</v>
      </c>
      <c r="E44" s="77">
        <v>3750000</v>
      </c>
      <c r="F44" s="77">
        <f t="shared" ref="F44:F50" si="10">+E44*19%</f>
        <v>712500</v>
      </c>
      <c r="G44" s="77">
        <f t="shared" ref="G44:G50" si="11">+E44+F44</f>
        <v>4462500</v>
      </c>
      <c r="H44" s="78">
        <v>3773830</v>
      </c>
      <c r="I44" s="84">
        <f t="shared" si="0"/>
        <v>717027.7</v>
      </c>
      <c r="J44" s="84">
        <f t="shared" si="1"/>
        <v>4490857.7</v>
      </c>
      <c r="K44" s="96">
        <f t="shared" si="2"/>
        <v>3750000</v>
      </c>
      <c r="L44" s="96">
        <f t="shared" si="3"/>
        <v>3773830</v>
      </c>
      <c r="M44" s="96">
        <f t="shared" si="4"/>
        <v>3761915</v>
      </c>
      <c r="N44" s="96">
        <f t="shared" si="5"/>
        <v>3750000</v>
      </c>
    </row>
    <row r="45" spans="1:14" ht="290.25" customHeight="1" x14ac:dyDescent="0.2">
      <c r="A45" s="73">
        <v>32</v>
      </c>
      <c r="B45" s="80" t="s">
        <v>28</v>
      </c>
      <c r="C45" s="87" t="s">
        <v>80</v>
      </c>
      <c r="D45" s="85" t="s">
        <v>11</v>
      </c>
      <c r="E45" s="77">
        <v>9900000</v>
      </c>
      <c r="F45" s="77">
        <f t="shared" si="10"/>
        <v>1881000</v>
      </c>
      <c r="G45" s="77">
        <f t="shared" si="11"/>
        <v>11781000</v>
      </c>
      <c r="H45" s="78">
        <v>11049830</v>
      </c>
      <c r="I45" s="84">
        <f t="shared" si="0"/>
        <v>2099467.7000000002</v>
      </c>
      <c r="J45" s="84">
        <f t="shared" si="1"/>
        <v>13149297.699999999</v>
      </c>
      <c r="K45" s="96">
        <f t="shared" si="2"/>
        <v>9900000</v>
      </c>
      <c r="L45" s="96">
        <f t="shared" si="3"/>
        <v>11049830</v>
      </c>
      <c r="M45" s="96">
        <f t="shared" si="4"/>
        <v>10474915</v>
      </c>
      <c r="N45" s="96">
        <f t="shared" si="5"/>
        <v>9900000</v>
      </c>
    </row>
    <row r="46" spans="1:14" ht="290.25" customHeight="1" x14ac:dyDescent="0.2">
      <c r="A46" s="73">
        <v>33</v>
      </c>
      <c r="B46" s="85" t="s">
        <v>69</v>
      </c>
      <c r="C46" s="87" t="s">
        <v>81</v>
      </c>
      <c r="D46" s="85" t="s">
        <v>11</v>
      </c>
      <c r="E46" s="77">
        <v>4092000</v>
      </c>
      <c r="F46" s="77">
        <f t="shared" si="10"/>
        <v>777480</v>
      </c>
      <c r="G46" s="77">
        <f t="shared" si="11"/>
        <v>4869480</v>
      </c>
      <c r="H46" s="78">
        <v>4725830</v>
      </c>
      <c r="I46" s="84">
        <f t="shared" si="0"/>
        <v>897907.7</v>
      </c>
      <c r="J46" s="84">
        <f t="shared" si="1"/>
        <v>5623737.7000000002</v>
      </c>
      <c r="K46" s="96">
        <f t="shared" si="2"/>
        <v>4092000</v>
      </c>
      <c r="L46" s="96">
        <f t="shared" si="3"/>
        <v>4725830</v>
      </c>
      <c r="M46" s="96">
        <f t="shared" si="4"/>
        <v>4408915</v>
      </c>
      <c r="N46" s="96">
        <f t="shared" si="5"/>
        <v>4092000</v>
      </c>
    </row>
    <row r="47" spans="1:14" ht="243" customHeight="1" x14ac:dyDescent="0.2">
      <c r="A47" s="73">
        <v>34</v>
      </c>
      <c r="B47" s="85" t="s">
        <v>29</v>
      </c>
      <c r="C47" s="87" t="s">
        <v>99</v>
      </c>
      <c r="D47" s="85" t="s">
        <v>11</v>
      </c>
      <c r="E47" s="77">
        <v>9240000</v>
      </c>
      <c r="F47" s="77">
        <f t="shared" si="10"/>
        <v>1755600</v>
      </c>
      <c r="G47" s="77">
        <f t="shared" si="11"/>
        <v>10995600</v>
      </c>
      <c r="H47" s="78">
        <v>10063830</v>
      </c>
      <c r="I47" s="84">
        <f t="shared" si="0"/>
        <v>1912127.7</v>
      </c>
      <c r="J47" s="84">
        <f t="shared" si="1"/>
        <v>11975957.699999999</v>
      </c>
      <c r="K47" s="96">
        <f t="shared" si="2"/>
        <v>9240000</v>
      </c>
      <c r="L47" s="96">
        <f t="shared" si="3"/>
        <v>10063830</v>
      </c>
      <c r="M47" s="96">
        <f t="shared" si="4"/>
        <v>9651915</v>
      </c>
      <c r="N47" s="96">
        <f t="shared" si="5"/>
        <v>9240000</v>
      </c>
    </row>
    <row r="48" spans="1:14" ht="290.25" customHeight="1" x14ac:dyDescent="0.2">
      <c r="A48" s="73">
        <v>35</v>
      </c>
      <c r="B48" s="85" t="s">
        <v>70</v>
      </c>
      <c r="C48" s="87" t="s">
        <v>71</v>
      </c>
      <c r="D48" s="85" t="s">
        <v>11</v>
      </c>
      <c r="E48" s="77">
        <v>3145000</v>
      </c>
      <c r="F48" s="77">
        <f t="shared" si="10"/>
        <v>597550</v>
      </c>
      <c r="G48" s="77">
        <f t="shared" si="11"/>
        <v>3742550</v>
      </c>
      <c r="H48" s="78">
        <v>2022830</v>
      </c>
      <c r="I48" s="84">
        <f t="shared" si="0"/>
        <v>384337.7</v>
      </c>
      <c r="J48" s="84">
        <f t="shared" si="1"/>
        <v>2407167.7000000002</v>
      </c>
      <c r="K48" s="96">
        <f t="shared" si="2"/>
        <v>2022830</v>
      </c>
      <c r="L48" s="96">
        <f t="shared" si="3"/>
        <v>3145000</v>
      </c>
      <c r="M48" s="96">
        <f t="shared" si="4"/>
        <v>2583915</v>
      </c>
      <c r="N48" s="96">
        <f t="shared" si="5"/>
        <v>2022830</v>
      </c>
    </row>
    <row r="49" spans="1:14" ht="290.25" customHeight="1" x14ac:dyDescent="0.2">
      <c r="A49" s="73">
        <v>36</v>
      </c>
      <c r="B49" s="85" t="s">
        <v>72</v>
      </c>
      <c r="C49" s="87" t="s">
        <v>73</v>
      </c>
      <c r="D49" s="85" t="s">
        <v>11</v>
      </c>
      <c r="E49" s="77">
        <v>3500000</v>
      </c>
      <c r="F49" s="77">
        <f t="shared" si="10"/>
        <v>665000</v>
      </c>
      <c r="G49" s="77">
        <f t="shared" si="11"/>
        <v>4165000</v>
      </c>
      <c r="H49" s="78">
        <v>3586830</v>
      </c>
      <c r="I49" s="84">
        <f t="shared" si="0"/>
        <v>681497.7</v>
      </c>
      <c r="J49" s="84">
        <f t="shared" si="1"/>
        <v>4268327.7</v>
      </c>
      <c r="K49" s="96">
        <f t="shared" si="2"/>
        <v>3500000</v>
      </c>
      <c r="L49" s="96">
        <f t="shared" si="3"/>
        <v>3586830</v>
      </c>
      <c r="M49" s="96">
        <f t="shared" si="4"/>
        <v>3543415</v>
      </c>
      <c r="N49" s="96">
        <f t="shared" si="5"/>
        <v>3500000</v>
      </c>
    </row>
    <row r="50" spans="1:14" ht="240.75" customHeight="1" x14ac:dyDescent="0.2">
      <c r="A50" s="73">
        <v>37</v>
      </c>
      <c r="B50" s="85" t="s">
        <v>30</v>
      </c>
      <c r="C50" s="87" t="s">
        <v>100</v>
      </c>
      <c r="D50" s="85" t="s">
        <v>11</v>
      </c>
      <c r="E50" s="77">
        <v>7524000</v>
      </c>
      <c r="F50" s="77">
        <f t="shared" si="10"/>
        <v>1429560</v>
      </c>
      <c r="G50" s="77">
        <f t="shared" si="11"/>
        <v>8953560</v>
      </c>
      <c r="H50" s="78">
        <v>6221830</v>
      </c>
      <c r="I50" s="84">
        <f t="shared" si="0"/>
        <v>1182147.7</v>
      </c>
      <c r="J50" s="84">
        <f t="shared" si="1"/>
        <v>7403977.7000000002</v>
      </c>
      <c r="K50" s="96">
        <f t="shared" si="2"/>
        <v>6221830</v>
      </c>
      <c r="L50" s="96">
        <f t="shared" si="3"/>
        <v>7524000</v>
      </c>
      <c r="M50" s="96">
        <f t="shared" si="4"/>
        <v>6872915</v>
      </c>
      <c r="N50" s="96">
        <f t="shared" si="5"/>
        <v>6221830</v>
      </c>
    </row>
    <row r="51" spans="1:14" ht="15" x14ac:dyDescent="0.2">
      <c r="A51" s="115" t="s">
        <v>65</v>
      </c>
      <c r="B51" s="115"/>
      <c r="C51" s="115"/>
      <c r="D51" s="115"/>
      <c r="E51" s="115"/>
      <c r="F51" s="115"/>
      <c r="G51" s="115"/>
      <c r="H51" s="67"/>
      <c r="I51" s="68">
        <f t="shared" si="0"/>
        <v>0</v>
      </c>
      <c r="J51" s="68">
        <f t="shared" si="1"/>
        <v>0</v>
      </c>
      <c r="K51" s="59"/>
      <c r="L51" s="59"/>
      <c r="M51" s="59"/>
      <c r="N51" s="59"/>
    </row>
    <row r="52" spans="1:14" ht="100.5" customHeight="1" x14ac:dyDescent="0.2">
      <c r="A52" s="73">
        <v>38</v>
      </c>
      <c r="B52" s="85" t="s">
        <v>31</v>
      </c>
      <c r="C52" s="79" t="s">
        <v>43</v>
      </c>
      <c r="D52" s="85" t="s">
        <v>11</v>
      </c>
      <c r="E52" s="77">
        <v>1958000</v>
      </c>
      <c r="F52" s="77">
        <f>+E52*19%</f>
        <v>372020</v>
      </c>
      <c r="G52" s="77">
        <f>+E52+F52</f>
        <v>2330020</v>
      </c>
      <c r="H52" s="78">
        <v>627400</v>
      </c>
      <c r="I52" s="84">
        <f t="shared" si="0"/>
        <v>119206</v>
      </c>
      <c r="J52" s="84">
        <f t="shared" si="1"/>
        <v>746606</v>
      </c>
      <c r="K52" s="96">
        <f t="shared" si="2"/>
        <v>627400</v>
      </c>
      <c r="L52" s="96">
        <f t="shared" si="3"/>
        <v>1958000</v>
      </c>
      <c r="M52" s="96">
        <f t="shared" si="4"/>
        <v>1292700</v>
      </c>
      <c r="N52" s="96">
        <f t="shared" si="5"/>
        <v>627400</v>
      </c>
    </row>
    <row r="53" spans="1:14" ht="15" x14ac:dyDescent="0.2">
      <c r="A53" s="115" t="s">
        <v>56</v>
      </c>
      <c r="B53" s="115"/>
      <c r="C53" s="115"/>
      <c r="D53" s="115"/>
      <c r="E53" s="115"/>
      <c r="F53" s="115"/>
      <c r="G53" s="115"/>
      <c r="H53" s="67"/>
      <c r="I53" s="68">
        <f t="shared" si="0"/>
        <v>0</v>
      </c>
      <c r="J53" s="68">
        <f t="shared" si="1"/>
        <v>0</v>
      </c>
      <c r="K53" s="59"/>
      <c r="L53" s="59"/>
      <c r="M53" s="59"/>
      <c r="N53" s="59"/>
    </row>
    <row r="54" spans="1:14" ht="49.5" customHeight="1" x14ac:dyDescent="0.2">
      <c r="A54" s="73">
        <v>39</v>
      </c>
      <c r="B54" s="74" t="s">
        <v>32</v>
      </c>
      <c r="C54" s="75" t="s">
        <v>66</v>
      </c>
      <c r="D54" s="74" t="s">
        <v>24</v>
      </c>
      <c r="E54" s="77">
        <v>12</v>
      </c>
      <c r="F54" s="77">
        <f>+E54*19%</f>
        <v>2.2800000000000002</v>
      </c>
      <c r="G54" s="77">
        <f>+E54+F54</f>
        <v>14.280000000000001</v>
      </c>
      <c r="H54" s="78">
        <v>12</v>
      </c>
      <c r="I54" s="77">
        <f t="shared" si="0"/>
        <v>2.2800000000000002</v>
      </c>
      <c r="J54" s="77">
        <f t="shared" si="1"/>
        <v>14.280000000000001</v>
      </c>
      <c r="K54" s="96">
        <f t="shared" si="2"/>
        <v>12</v>
      </c>
      <c r="L54" s="96">
        <f t="shared" si="3"/>
        <v>12</v>
      </c>
      <c r="M54" s="96">
        <f t="shared" si="4"/>
        <v>12</v>
      </c>
      <c r="N54" s="96">
        <f t="shared" si="5"/>
        <v>12</v>
      </c>
    </row>
    <row r="55" spans="1:14" ht="49.5" customHeight="1" x14ac:dyDescent="0.2">
      <c r="A55" s="73">
        <v>40</v>
      </c>
      <c r="B55" s="74" t="s">
        <v>32</v>
      </c>
      <c r="C55" s="75" t="s">
        <v>67</v>
      </c>
      <c r="D55" s="74" t="s">
        <v>24</v>
      </c>
      <c r="E55" s="77">
        <v>9</v>
      </c>
      <c r="F55" s="77">
        <f>+E55*19%</f>
        <v>1.71</v>
      </c>
      <c r="G55" s="77">
        <f>+E55+F55</f>
        <v>10.71</v>
      </c>
      <c r="H55" s="78">
        <v>10</v>
      </c>
      <c r="I55" s="77">
        <f t="shared" si="0"/>
        <v>1.9</v>
      </c>
      <c r="J55" s="77">
        <f t="shared" si="1"/>
        <v>11.9</v>
      </c>
      <c r="K55" s="96">
        <f t="shared" si="2"/>
        <v>9</v>
      </c>
      <c r="L55" s="96">
        <f t="shared" si="3"/>
        <v>10</v>
      </c>
      <c r="M55" s="96">
        <f t="shared" si="4"/>
        <v>10</v>
      </c>
      <c r="N55" s="96">
        <f t="shared" si="5"/>
        <v>9</v>
      </c>
    </row>
    <row r="56" spans="1:14" ht="49.5" customHeight="1" x14ac:dyDescent="0.2">
      <c r="A56" s="97">
        <v>41</v>
      </c>
      <c r="B56" s="98" t="s">
        <v>32</v>
      </c>
      <c r="C56" s="99" t="s">
        <v>68</v>
      </c>
      <c r="D56" s="98" t="s">
        <v>24</v>
      </c>
      <c r="E56" s="88">
        <v>18</v>
      </c>
      <c r="F56" s="88">
        <f>+E56*19%</f>
        <v>3.42</v>
      </c>
      <c r="G56" s="88">
        <f>+E56+F56</f>
        <v>21.42</v>
      </c>
      <c r="H56" s="89">
        <v>15</v>
      </c>
      <c r="I56" s="88">
        <f t="shared" si="0"/>
        <v>2.85</v>
      </c>
      <c r="J56" s="88">
        <f t="shared" si="1"/>
        <v>17.850000000000001</v>
      </c>
      <c r="K56" s="100">
        <f t="shared" si="2"/>
        <v>15</v>
      </c>
      <c r="L56" s="100">
        <f t="shared" si="3"/>
        <v>18</v>
      </c>
      <c r="M56" s="100">
        <f t="shared" si="4"/>
        <v>17</v>
      </c>
      <c r="N56" s="100">
        <f t="shared" si="5"/>
        <v>15</v>
      </c>
    </row>
    <row r="57" spans="1:14" ht="15" x14ac:dyDescent="0.2">
      <c r="A57" s="124" t="s">
        <v>130</v>
      </c>
      <c r="B57" s="124"/>
      <c r="C57" s="124"/>
      <c r="D57" s="124"/>
      <c r="E57" s="124"/>
      <c r="F57" s="124"/>
      <c r="G57" s="124"/>
      <c r="H57" s="124"/>
      <c r="I57" s="124"/>
      <c r="J57" s="124"/>
      <c r="K57" s="124"/>
      <c r="L57" s="124"/>
      <c r="M57" s="124"/>
      <c r="N57" s="101">
        <f>SUM(N5:N56)</f>
        <v>44800617</v>
      </c>
    </row>
    <row r="59" spans="1:14" ht="15" x14ac:dyDescent="0.2">
      <c r="B59" s="58" t="s">
        <v>131</v>
      </c>
      <c r="C59" s="58" t="s">
        <v>132</v>
      </c>
    </row>
    <row r="60" spans="1:14" ht="37.5" customHeight="1" x14ac:dyDescent="0.2">
      <c r="B60" s="73">
        <v>2018</v>
      </c>
      <c r="C60" s="102">
        <f>481138159+40000000</f>
        <v>521138159</v>
      </c>
    </row>
    <row r="61" spans="1:14" ht="37.5" customHeight="1" x14ac:dyDescent="0.2">
      <c r="B61" s="73">
        <v>2019</v>
      </c>
      <c r="C61" s="102">
        <f>244693132+119147420</f>
        <v>363840552</v>
      </c>
    </row>
  </sheetData>
  <autoFilter ref="A3:N57"/>
  <mergeCells count="22">
    <mergeCell ref="K2:M2"/>
    <mergeCell ref="N2:N3"/>
    <mergeCell ref="A57:M57"/>
    <mergeCell ref="A41:G41"/>
    <mergeCell ref="A43:G43"/>
    <mergeCell ref="A51:G51"/>
    <mergeCell ref="A53:G53"/>
    <mergeCell ref="A1:J1"/>
    <mergeCell ref="A33:G33"/>
    <mergeCell ref="A36:G36"/>
    <mergeCell ref="A38:G38"/>
    <mergeCell ref="H2:J2"/>
    <mergeCell ref="A17:G17"/>
    <mergeCell ref="A27:G27"/>
    <mergeCell ref="A30:G30"/>
    <mergeCell ref="E2:G2"/>
    <mergeCell ref="A4:G4"/>
    <mergeCell ref="A10:G10"/>
    <mergeCell ref="A2:A3"/>
    <mergeCell ref="B2:B3"/>
    <mergeCell ref="C2:C3"/>
    <mergeCell ref="D2:D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Hoja3</vt:lpstr>
      <vt:lpstr>Hoja3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Veronica Morales Guerrero</dc:creator>
  <cp:lastModifiedBy>Marissa Rua Flechas</cp:lastModifiedBy>
  <cp:lastPrinted>2019-01-21T15:20:01Z</cp:lastPrinted>
  <dcterms:created xsi:type="dcterms:W3CDTF">2018-01-09T19:02:29Z</dcterms:created>
  <dcterms:modified xsi:type="dcterms:W3CDTF">2024-08-08T19:46:06Z</dcterms:modified>
</cp:coreProperties>
</file>