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D:\IUB - ANALISIS\MC-IUB-015-2024 Suministros Salud\"/>
    </mc:Choice>
  </mc:AlternateContent>
  <xr:revisionPtr revIDLastSave="0" documentId="13_ncr:1_{0FDDA6E8-87DB-48B3-ACDB-E975BF815319}" xr6:coauthVersionLast="47" xr6:coauthVersionMax="47" xr10:uidLastSave="{00000000-0000-0000-0000-000000000000}"/>
  <bookViews>
    <workbookView xWindow="-120" yWindow="-120" windowWidth="20730" windowHeight="11040" activeTab="1" xr2:uid="{00000000-000D-0000-FFFF-FFFF00000000}"/>
  </bookViews>
  <sheets>
    <sheet name="Hoja1 (2)" sheetId="2" state="hidden" r:id="rId1"/>
    <sheet name="Hoja1" sheetId="1" r:id="rId2"/>
  </sheets>
  <externalReferences>
    <externalReference r:id="rId3"/>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 i="1" l="1"/>
  <c r="P5" i="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3" i="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3" i="1"/>
  <c r="N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3" i="1"/>
  <c r="N61" i="1" s="1"/>
  <c r="K4" i="1"/>
  <c r="L4" i="1" s="1"/>
  <c r="K5" i="1"/>
  <c r="K6" i="1"/>
  <c r="K7" i="1"/>
  <c r="K8" i="1"/>
  <c r="K9" i="1"/>
  <c r="L9" i="1" s="1"/>
  <c r="K10" i="1"/>
  <c r="L10" i="1" s="1"/>
  <c r="K11" i="1"/>
  <c r="L11" i="1" s="1"/>
  <c r="K12" i="1"/>
  <c r="K13" i="1"/>
  <c r="K14" i="1"/>
  <c r="K15" i="1"/>
  <c r="L15" i="1" s="1"/>
  <c r="K16" i="1"/>
  <c r="L16" i="1" s="1"/>
  <c r="K17" i="1"/>
  <c r="L17" i="1" s="1"/>
  <c r="K18" i="1"/>
  <c r="K19" i="1"/>
  <c r="L19" i="1" s="1"/>
  <c r="K20" i="1"/>
  <c r="K21" i="1"/>
  <c r="K22" i="1"/>
  <c r="L22" i="1" s="1"/>
  <c r="K23" i="1"/>
  <c r="L23" i="1" s="1"/>
  <c r="K24" i="1"/>
  <c r="K25" i="1"/>
  <c r="K26" i="1"/>
  <c r="K27" i="1"/>
  <c r="L27" i="1" s="1"/>
  <c r="K28" i="1"/>
  <c r="K29" i="1"/>
  <c r="K30" i="1"/>
  <c r="K31" i="1"/>
  <c r="K32" i="1"/>
  <c r="K33" i="1"/>
  <c r="K34" i="1"/>
  <c r="K35" i="1"/>
  <c r="L35" i="1" s="1"/>
  <c r="K37" i="1"/>
  <c r="K38" i="1"/>
  <c r="L38" i="1" s="1"/>
  <c r="K39" i="1"/>
  <c r="L39" i="1" s="1"/>
  <c r="K40" i="1"/>
  <c r="L40" i="1" s="1"/>
  <c r="K43" i="1"/>
  <c r="L43" i="1" s="1"/>
  <c r="K44" i="1"/>
  <c r="L44" i="1" s="1"/>
  <c r="K45" i="1"/>
  <c r="L45" i="1" s="1"/>
  <c r="K46" i="1"/>
  <c r="L46" i="1" s="1"/>
  <c r="K49" i="1"/>
  <c r="L49" i="1" s="1"/>
  <c r="K50" i="1"/>
  <c r="L50" i="1" s="1"/>
  <c r="K51" i="1"/>
  <c r="L51" i="1" s="1"/>
  <c r="K53" i="1"/>
  <c r="K54" i="1"/>
  <c r="K55" i="1"/>
  <c r="K57" i="1"/>
  <c r="L57" i="1" s="1"/>
  <c r="K58" i="1"/>
  <c r="L58" i="1" s="1"/>
  <c r="K59" i="1"/>
  <c r="L59" i="1" s="1"/>
  <c r="L5" i="1"/>
  <c r="L6" i="1"/>
  <c r="L7" i="1"/>
  <c r="L8" i="1"/>
  <c r="L12" i="1"/>
  <c r="L13" i="1"/>
  <c r="L14" i="1"/>
  <c r="L18" i="1"/>
  <c r="L20" i="1"/>
  <c r="L21" i="1"/>
  <c r="L24" i="1"/>
  <c r="L25" i="1"/>
  <c r="L26" i="1"/>
  <c r="L28" i="1"/>
  <c r="L29" i="1"/>
  <c r="L30" i="1"/>
  <c r="L31" i="1"/>
  <c r="L32" i="1"/>
  <c r="L33" i="1"/>
  <c r="L34" i="1"/>
  <c r="L37" i="1"/>
  <c r="L53" i="1"/>
  <c r="L54" i="1"/>
  <c r="L55" i="1"/>
  <c r="K3" i="1"/>
  <c r="L3" i="1" s="1"/>
  <c r="I61" i="2"/>
  <c r="G61" i="2"/>
  <c r="E61" i="2"/>
  <c r="H60" i="2"/>
  <c r="E60" i="2"/>
  <c r="K60" i="2" s="1"/>
  <c r="L60" i="2" s="1"/>
  <c r="H59" i="2"/>
  <c r="E59" i="2"/>
  <c r="K59" i="2" s="1"/>
  <c r="L59" i="2" s="1"/>
  <c r="J61" i="2"/>
  <c r="H58" i="2"/>
  <c r="E58" i="2"/>
  <c r="K58" i="2" s="1"/>
  <c r="L58" i="2" s="1"/>
  <c r="K57" i="2"/>
  <c r="L57" i="2" s="1"/>
  <c r="H57" i="2"/>
  <c r="E57" i="2"/>
  <c r="H56" i="2"/>
  <c r="E56" i="2"/>
  <c r="K56" i="2" s="1"/>
  <c r="L56" i="2" s="1"/>
  <c r="K55" i="2"/>
  <c r="L55" i="2" s="1"/>
  <c r="H55" i="2"/>
  <c r="K54" i="2"/>
  <c r="L54" i="2" s="1"/>
  <c r="J54" i="2"/>
  <c r="H54" i="2"/>
  <c r="K53" i="2"/>
  <c r="L53" i="2" s="1"/>
  <c r="J53" i="2"/>
  <c r="H53" i="2"/>
  <c r="J52" i="2"/>
  <c r="H52" i="2"/>
  <c r="E52" i="2"/>
  <c r="K52" i="2" s="1"/>
  <c r="L52" i="2" s="1"/>
  <c r="K51" i="2"/>
  <c r="L51" i="2" s="1"/>
  <c r="H51" i="2"/>
  <c r="E51" i="2"/>
  <c r="K50" i="2"/>
  <c r="L50" i="2" s="1"/>
  <c r="H50" i="2"/>
  <c r="K49" i="2"/>
  <c r="L49" i="2" s="1"/>
  <c r="H49" i="2"/>
  <c r="E49" i="2"/>
  <c r="J48" i="2"/>
  <c r="H48" i="2"/>
  <c r="E48" i="2"/>
  <c r="K48" i="2" s="1"/>
  <c r="L48" i="2" s="1"/>
  <c r="K47" i="2"/>
  <c r="L47" i="2" s="1"/>
  <c r="J47" i="2"/>
  <c r="H47" i="2"/>
  <c r="E47" i="2"/>
  <c r="K46" i="2"/>
  <c r="L46" i="2" s="1"/>
  <c r="J46" i="2"/>
  <c r="H46" i="2"/>
  <c r="L45" i="2"/>
  <c r="K45" i="2"/>
  <c r="J45" i="2"/>
  <c r="H45" i="2"/>
  <c r="K44" i="2"/>
  <c r="L44" i="2" s="1"/>
  <c r="J44" i="2"/>
  <c r="H44" i="2"/>
  <c r="L43" i="2"/>
  <c r="K43" i="2"/>
  <c r="H43" i="2"/>
  <c r="H42" i="2"/>
  <c r="E42" i="2"/>
  <c r="K42" i="2" s="1"/>
  <c r="L42" i="2" s="1"/>
  <c r="K41" i="2"/>
  <c r="L41" i="2" s="1"/>
  <c r="H41" i="2"/>
  <c r="E41" i="2"/>
  <c r="H40" i="2"/>
  <c r="E40" i="2"/>
  <c r="K40" i="2" s="1"/>
  <c r="L40" i="2" s="1"/>
  <c r="K39" i="2"/>
  <c r="L39" i="2" s="1"/>
  <c r="J39" i="2"/>
  <c r="H39" i="2"/>
  <c r="K38" i="2"/>
  <c r="L38" i="2" s="1"/>
  <c r="H38" i="2"/>
  <c r="F38" i="2"/>
  <c r="K37" i="2"/>
  <c r="L37" i="2" s="1"/>
  <c r="H37" i="2"/>
  <c r="F37" i="2"/>
  <c r="H36" i="2"/>
  <c r="E36" i="2"/>
  <c r="K36" i="2" s="1"/>
  <c r="L36" i="2" s="1"/>
  <c r="K35" i="2"/>
  <c r="L35" i="2" s="1"/>
  <c r="H35" i="2"/>
  <c r="K34" i="2"/>
  <c r="L34" i="2" s="1"/>
  <c r="H34" i="2"/>
  <c r="K33" i="2"/>
  <c r="L33" i="2" s="1"/>
  <c r="H33" i="2"/>
  <c r="H32" i="2"/>
  <c r="E32" i="2"/>
  <c r="K32" i="2" s="1"/>
  <c r="L32" i="2" s="1"/>
  <c r="K31" i="2"/>
  <c r="L31" i="2" s="1"/>
  <c r="H31" i="2"/>
  <c r="F31" i="2"/>
  <c r="K30" i="2"/>
  <c r="L30" i="2" s="1"/>
  <c r="H30" i="2"/>
  <c r="F30" i="2"/>
  <c r="K29" i="2"/>
  <c r="L29" i="2" s="1"/>
  <c r="H29" i="2"/>
  <c r="F29" i="2"/>
  <c r="K28" i="2"/>
  <c r="L28" i="2" s="1"/>
  <c r="H28" i="2"/>
  <c r="K27" i="2"/>
  <c r="L27" i="2" s="1"/>
  <c r="H27" i="2"/>
  <c r="F27" i="2"/>
  <c r="K26" i="2"/>
  <c r="L26" i="2" s="1"/>
  <c r="H26" i="2"/>
  <c r="K25" i="2"/>
  <c r="L25" i="2" s="1"/>
  <c r="H25" i="2"/>
  <c r="F25" i="2"/>
  <c r="L24" i="2"/>
  <c r="K24" i="2"/>
  <c r="H24" i="2"/>
  <c r="F24" i="2"/>
  <c r="K23" i="2"/>
  <c r="L23" i="2" s="1"/>
  <c r="H23" i="2"/>
  <c r="F23" i="2"/>
  <c r="L22" i="2"/>
  <c r="K22" i="2"/>
  <c r="H22" i="2"/>
  <c r="K21" i="2"/>
  <c r="L21" i="2" s="1"/>
  <c r="J21" i="2"/>
  <c r="H21" i="2"/>
  <c r="F21" i="2"/>
  <c r="K20" i="2"/>
  <c r="L20" i="2" s="1"/>
  <c r="H20" i="2"/>
  <c r="F20" i="2"/>
  <c r="K19" i="2"/>
  <c r="L19" i="2" s="1"/>
  <c r="H19" i="2"/>
  <c r="F19" i="2"/>
  <c r="L18" i="2"/>
  <c r="K18" i="2"/>
  <c r="H18" i="2"/>
  <c r="F18" i="2"/>
  <c r="K17" i="2"/>
  <c r="L17" i="2" s="1"/>
  <c r="H17" i="2"/>
  <c r="F17" i="2"/>
  <c r="L16" i="2"/>
  <c r="K16" i="2"/>
  <c r="H16" i="2"/>
  <c r="F16" i="2"/>
  <c r="K15" i="2"/>
  <c r="L15" i="2" s="1"/>
  <c r="H15" i="2"/>
  <c r="F15" i="2"/>
  <c r="L14" i="2"/>
  <c r="K14" i="2"/>
  <c r="H14" i="2"/>
  <c r="F14" i="2"/>
  <c r="K13" i="2"/>
  <c r="L13" i="2" s="1"/>
  <c r="H13" i="2"/>
  <c r="F13" i="2"/>
  <c r="L12" i="2"/>
  <c r="K12" i="2"/>
  <c r="H12" i="2"/>
  <c r="F12" i="2"/>
  <c r="K11" i="2"/>
  <c r="L11" i="2" s="1"/>
  <c r="H11" i="2"/>
  <c r="F11" i="2"/>
  <c r="K10" i="2"/>
  <c r="L10" i="2" s="1"/>
  <c r="H10" i="2"/>
  <c r="F10" i="2"/>
  <c r="K9" i="2"/>
  <c r="L9" i="2" s="1"/>
  <c r="H9" i="2"/>
  <c r="F9" i="2"/>
  <c r="K8" i="2"/>
  <c r="L8" i="2" s="1"/>
  <c r="H8" i="2"/>
  <c r="F8" i="2"/>
  <c r="K7" i="2"/>
  <c r="L7" i="2" s="1"/>
  <c r="H7" i="2"/>
  <c r="F7" i="2"/>
  <c r="K6" i="2"/>
  <c r="L6" i="2" s="1"/>
  <c r="H6" i="2"/>
  <c r="K5" i="2"/>
  <c r="L5" i="2" s="1"/>
  <c r="H5" i="2"/>
  <c r="F5" i="2"/>
  <c r="K4" i="2"/>
  <c r="L4" i="2" s="1"/>
  <c r="H4" i="2"/>
  <c r="F4" i="2"/>
  <c r="K3" i="2"/>
  <c r="L3" i="2" s="1"/>
  <c r="H3" i="2"/>
  <c r="H61" i="2" s="1"/>
  <c r="F3" i="2"/>
  <c r="F61" i="2" s="1"/>
  <c r="J35" i="1"/>
  <c r="J39" i="1"/>
  <c r="J44" i="1"/>
  <c r="J45" i="1"/>
  <c r="J46" i="1"/>
  <c r="J47" i="1"/>
  <c r="J48" i="1"/>
  <c r="J52" i="1"/>
  <c r="J53" i="1"/>
  <c r="J54" i="1"/>
  <c r="E60" i="1"/>
  <c r="K60" i="1" s="1"/>
  <c r="L60" i="1" s="1"/>
  <c r="E59" i="1"/>
  <c r="E58" i="1"/>
  <c r="E57" i="1"/>
  <c r="E56" i="1"/>
  <c r="K56" i="1" s="1"/>
  <c r="L56" i="1" s="1"/>
  <c r="E52" i="1"/>
  <c r="K52" i="1" s="1"/>
  <c r="L52" i="1" s="1"/>
  <c r="E51" i="1"/>
  <c r="E49" i="1"/>
  <c r="E48" i="1"/>
  <c r="K48" i="1" s="1"/>
  <c r="L48" i="1" s="1"/>
  <c r="E47" i="1"/>
  <c r="K47" i="1" s="1"/>
  <c r="L47" i="1" s="1"/>
  <c r="E42" i="1"/>
  <c r="K42" i="1" s="1"/>
  <c r="L42" i="1" s="1"/>
  <c r="E41" i="1"/>
  <c r="K41" i="1" s="1"/>
  <c r="L41" i="1" s="1"/>
  <c r="E40" i="1"/>
  <c r="E36" i="1"/>
  <c r="K36" i="1" s="1"/>
  <c r="L36" i="1" s="1"/>
  <c r="E32" i="1"/>
  <c r="L61" i="1" l="1"/>
  <c r="L61" i="2"/>
  <c r="K61" i="2"/>
  <c r="F4" i="1"/>
  <c r="F5" i="1"/>
  <c r="F7" i="1"/>
  <c r="F8" i="1"/>
  <c r="F9" i="1"/>
  <c r="F10" i="1"/>
  <c r="F11" i="1"/>
  <c r="F13" i="1"/>
  <c r="F14" i="1"/>
  <c r="F15" i="1"/>
  <c r="F16" i="1"/>
  <c r="F17" i="1"/>
  <c r="F18" i="1"/>
  <c r="F19" i="1"/>
  <c r="F20" i="1"/>
  <c r="F21" i="1"/>
  <c r="F23" i="1"/>
  <c r="F24" i="1"/>
  <c r="F25" i="1"/>
  <c r="F27" i="1"/>
  <c r="F29" i="1"/>
  <c r="F30" i="1"/>
  <c r="F31" i="1"/>
  <c r="F37" i="1"/>
  <c r="F38" i="1"/>
  <c r="F3" i="1"/>
  <c r="H42" i="1"/>
  <c r="H4" i="1" l="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3" i="1"/>
  <c r="H44" i="1"/>
  <c r="H45" i="1"/>
  <c r="H46" i="1"/>
  <c r="H47" i="1"/>
  <c r="H48" i="1"/>
  <c r="H49" i="1"/>
  <c r="H50" i="1"/>
  <c r="H51" i="1"/>
  <c r="H52" i="1"/>
  <c r="H53" i="1"/>
  <c r="H54" i="1"/>
  <c r="H55" i="1"/>
  <c r="H56" i="1"/>
  <c r="H57" i="1"/>
  <c r="H58" i="1"/>
  <c r="H59" i="1"/>
  <c r="H60" i="1"/>
  <c r="H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tc={91431B57-C5F7-924C-A760-927637051622}</author>
    <author>tc={70B50154-0C44-FC4D-A3E6-9B4F8C7D1969}</author>
    <author>tc={C943AF2C-8886-D241-B3D6-C9FAAB2057D8}</author>
    <author>tc={8B8597CE-351C-984C-B62D-7F53410B5956}</author>
    <author>tc={8937BF73-7A71-A844-A065-9FDA668F7EE4}</author>
    <author>tc={0C7D0097-A016-B540-8FD2-3B965CA2912D}</author>
    <author>tc={A141A79E-A725-2D47-8AE2-762CEE723E6F}</author>
    <author>tc={2032C608-7BFE-9946-8270-8A9959150020}</author>
    <author>tc={D51F12FE-F864-9E42-92C7-73EC5881C100}</author>
    <author>tc={BFF5D9E2-BA42-1E40-9E0E-DD087E1812C0}</author>
    <author>tc={22FB5629-4F25-364E-91E2-FC8CF90C6E1F}</author>
    <author>tc={EA805227-3DBC-2E4D-8245-8754472BEB40}</author>
    <author>tc={631C4C76-D967-0647-A894-A2458F3C1C08}</author>
    <author>tc={967A25F6-6946-ED49-A508-14FB07E495CA}</author>
    <author>tc={50A2A39F-DACC-C04F-95B1-FD7003A43DBE}</author>
    <author>tc={E9B65F9E-C371-4946-9BFF-7FC292405B5F}</author>
    <author>tc={D1F20730-434A-C24E-AA7F-363FB0D2AA16}</author>
    <author>tc={CAFC5B22-8E38-3240-A1E0-396BED65B466}</author>
    <author>tc={E6F333E4-68D1-4F49-B356-62DF17B2BE6E}</author>
    <author>tc={82D71C74-4A31-144E-93AB-A62A8F2AC937}</author>
    <author>tc={8DD86F1B-262F-214F-B714-45215C557287}</author>
    <author>tc={A464D6AC-FD5D-C849-9566-D02A5B56FEAD}</author>
    <author>tc={05AD62D4-0B9B-FC43-8C95-0EB047D64CC3}</author>
    <author>tc={C2058823-A480-8349-A23E-6377F596AABB}</author>
    <author>tc={01C8FC33-E784-5646-99F8-2469C720CF42}</author>
    <author>tc={4FDE5DF4-6D25-374D-92AE-83986E247E32}</author>
    <author>tc={F3549704-D8D7-E048-B2FB-80019B5FF060}</author>
  </authors>
  <commentList>
    <comment ref="C10" authorId="0" shapeId="0" xr:uid="{91431B57-C5F7-924C-A760-927637051622}">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Hay otras marcas de este producto? De ser así agregar la nota "o similar"
Respuesta:
    Realizado</t>
        </r>
      </text>
    </comment>
    <comment ref="E10" authorId="1" shapeId="0" xr:uid="{70B50154-0C44-FC4D-A3E6-9B4F8C7D1969}">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Precio muy elevado
Respuesta:
    Valores del proveedor</t>
        </r>
      </text>
    </comment>
    <comment ref="I10" authorId="2" shapeId="0" xr:uid="{C943AF2C-8886-D241-B3D6-C9FAAB2057D8}">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C11" authorId="3" shapeId="0" xr:uid="{8B8597CE-351C-984C-B62D-7F53410B5956}">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Si hay otra marca que ofrece lo mismo debemos agregar la nota "o similar"
Respuesta:
    Realizado</t>
        </r>
      </text>
    </comment>
    <comment ref="I11" authorId="4" shapeId="0" xr:uid="{8937BF73-7A71-A844-A065-9FDA668F7EE4}">
      <text>
        <r>
          <rPr>
            <sz val="12"/>
            <color theme="1"/>
            <rFont val="Aptos Narrow"/>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
</t>
        </r>
      </text>
    </comment>
    <comment ref="C17" authorId="5" shapeId="0" xr:uid="{0C7D0097-A016-B540-8FD2-3B965CA2912D}">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a esta descripción serían 144 cajas
Respuesta:
    Se hace corrección son 2 cajas</t>
        </r>
      </text>
    </comment>
    <comment ref="E20" authorId="6" shapeId="0" xr:uid="{A141A79E-A725-2D47-8AE2-762CEE723E6F}">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Cuando el proveedor no cotiza un ítem debemos dejar en blanco la casilla, toda vez que al colocar cero "0" alteramos el promedio del precio.</t>
        </r>
      </text>
    </comment>
    <comment ref="I20" authorId="7" shapeId="0" xr:uid="{2032C608-7BFE-9946-8270-8A9959150020}">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C21" authorId="8" shapeId="0" xr:uid="{D51F12FE-F864-9E42-92C7-73EC5881C100}">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Agregar: cureband o similares
Respuesta:
    Realizado</t>
        </r>
      </text>
    </comment>
    <comment ref="E21" authorId="9" shapeId="0" xr:uid="{BFF5D9E2-BA42-1E40-9E0E-DD087E1812C0}">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Precio muy elevado
Respuesta:
    Valores del proveedor</t>
        </r>
      </text>
    </comment>
    <comment ref="C26" authorId="10" shapeId="0" xr:uid="{22FB5629-4F25-364E-91E2-FC8CF90C6E1F}">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Agregar: "o similar"
Agregar descripcion, eje: caja por 1 unidad
Respuesta:
    Realizado</t>
        </r>
      </text>
    </comment>
    <comment ref="C27" authorId="11" shapeId="0" xr:uid="{EA805227-3DBC-2E4D-8245-8754472BEB40}">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O similar
Respuesta:
    Realizado</t>
        </r>
      </text>
    </comment>
    <comment ref="I27" authorId="12" shapeId="0" xr:uid="{631C4C76-D967-0647-A894-A2458F3C1C08}">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C31" authorId="13" shapeId="0" xr:uid="{967A25F6-6946-ED49-A508-14FB07E495CA}">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O similar
Respuesta:
    Realizado</t>
        </r>
      </text>
    </comment>
    <comment ref="J32" authorId="14" shapeId="0" xr:uid="{50A2A39F-DACC-C04F-95B1-FD7003A43DBE}">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J35" authorId="15" shapeId="0" xr:uid="{E9B65F9E-C371-4946-9BFF-7FC292405B5F}">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C39" authorId="16" shapeId="0" xr:uid="{D1F20730-434A-C24E-AA7F-363FB0D2AA16}">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Medidas? Descripción?
Respuesta:
    Realizado</t>
        </r>
      </text>
    </comment>
    <comment ref="C43" authorId="17" shapeId="0" xr:uid="{CAFC5B22-8E38-3240-A1E0-396BED65B466}">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O similar
Respuesta:
    Realizado</t>
        </r>
      </text>
    </comment>
    <comment ref="C44" authorId="18" shapeId="0" xr:uid="{E6F333E4-68D1-4F49-B356-62DF17B2BE6E}">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Material? Características? 
Respuesta:
    Realizado</t>
        </r>
      </text>
    </comment>
    <comment ref="C45" authorId="19" shapeId="0" xr:uid="{82D71C74-4A31-144E-93AB-A62A8F2AC937}">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Tamaño?
Respuesta:
    Realizado</t>
        </r>
      </text>
    </comment>
    <comment ref="C48" authorId="20" shapeId="0" xr:uid="{8DD86F1B-262F-214F-B714-45215C557287}">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O similar
Respuesta:
    Realizado</t>
        </r>
      </text>
    </comment>
    <comment ref="C49" authorId="21" shapeId="0" xr:uid="{A464D6AC-FD5D-C849-9566-D02A5B56FEAD}">
      <text>
        <r>
          <rPr>
            <sz val="12"/>
            <color theme="1"/>
            <rFont val="Aptos Narrow"/>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No indicar marca, agregar descripcion, cuantos metros etc
Respuesta:
    Realizado
</t>
        </r>
      </text>
    </comment>
    <comment ref="C52" authorId="22" shapeId="0" xr:uid="{05AD62D4-0B9B-FC43-8C95-0EB047D64CC3}">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O similar
Respuesta:
    Realizado</t>
        </r>
      </text>
    </comment>
    <comment ref="C57" authorId="23" shapeId="0" xr:uid="{C2058823-A480-8349-A23E-6377F596AABB}">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Características?
Respuesta:
    Realizado</t>
        </r>
      </text>
    </comment>
    <comment ref="J57" authorId="24" shapeId="0" xr:uid="{01C8FC33-E784-5646-99F8-2469C720CF42}">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J58" authorId="25" shapeId="0" xr:uid="{4FDE5DF4-6D25-374D-92AE-83986E247E32}">
      <text>
        <r>
          <rPr>
            <sz val="12"/>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Cotizo por el 50% del valor de las otras 2 cotizaciones</t>
        </r>
      </text>
    </comment>
    <comment ref="C59" authorId="26" shapeId="0" xr:uid="{F3549704-D8D7-E048-B2FB-80019B5FF060}">
      <text>
        <r>
          <rPr>
            <sz val="12"/>
            <color theme="1"/>
            <rFont val="Aptos Narrow"/>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Sensitive es una marca?
Respuesta:
    Si es una marca
</t>
        </r>
      </text>
    </comment>
  </commentList>
</comments>
</file>

<file path=xl/sharedStrings.xml><?xml version="1.0" encoding="utf-8"?>
<sst xmlns="http://schemas.openxmlformats.org/spreadsheetml/2006/main" count="159" uniqueCount="75">
  <si>
    <t>ÍTEM</t>
  </si>
  <si>
    <t>DESCRIPCIÓN</t>
  </si>
  <si>
    <t>CANTIDAD</t>
  </si>
  <si>
    <t>Hidróxido de aluminio + magnesio y simeticona suspensión 360 ML marca MK o similar</t>
  </si>
  <si>
    <t>Diclofenaco gel tubo 50 gr Genfar o similar</t>
  </si>
  <si>
    <t>Sulfadiazina de plata en crema 1% de 15 gr Genfar o similar</t>
  </si>
  <si>
    <t>Beclometasona inhalador 250 mg por 200 dosis</t>
  </si>
  <si>
    <t>Salbutamol inhalador 100 mg</t>
  </si>
  <si>
    <t>Suero fisiológico solución en gotas 30 ml marca laproff o similar</t>
  </si>
  <si>
    <t>Hidroxicina 0.25% jarabe 120 ml marca ag o similar</t>
  </si>
  <si>
    <t>Solución salina normal en bolsa (s.s. 0.9%) 250 cc</t>
  </si>
  <si>
    <t>Clarivis 025% 5 ml en gotero marca Optha o similar</t>
  </si>
  <si>
    <t>Vendas elásticas 5 por 5 yardas</t>
  </si>
  <si>
    <t>Vendas elásticas 2 por 5 yardas</t>
  </si>
  <si>
    <t>AGUA OXIGENADA  60 ml (frasco plástico) marca JGB o similar</t>
  </si>
  <si>
    <t>Batas antifluido con logo institucional y descripción médico</t>
  </si>
  <si>
    <t>Batas antifluido con logo institucional y descripción enfermera</t>
  </si>
  <si>
    <t>Bascula mecánica de pie hasta 160 kgs marca Kenwell o similar</t>
  </si>
  <si>
    <t xml:space="preserve">Carta de snell visión lejana en acrílico y visión cercana en cartón paja </t>
  </si>
  <si>
    <t>Simulador de examen de mama</t>
  </si>
  <si>
    <t>Simulador de examen testicular</t>
  </si>
  <si>
    <t>Simulador para RCP</t>
  </si>
  <si>
    <t>Bandeja porta objetos  en aluminio mediana</t>
  </si>
  <si>
    <t>Bajalenguas en madera bolsa x 20 unidades</t>
  </si>
  <si>
    <t>Termómetro digital con batería de repuesto</t>
  </si>
  <si>
    <t>Guantes desechables talla m caja x 100 unidades</t>
  </si>
  <si>
    <t>Botiquín de primeros auxilios tipo b con camilla</t>
  </si>
  <si>
    <t>Observacion</t>
  </si>
  <si>
    <t>Naproxeno tabletas 250 mg marca Genfar  o similar caja X 10 unidades</t>
  </si>
  <si>
    <t>Acetaminofén tabletas 500 mg marca Genfar o similar caja X10 unidades</t>
  </si>
  <si>
    <t>Esomeprazol tabletas 40 mg marca MK o similar caja X10 unidades</t>
  </si>
  <si>
    <t xml:space="preserve">Metocarbamol tabletas 750 mg Genfar o similar caja x 20 unidades </t>
  </si>
  <si>
    <t>Losartan potásico Tabletas 50 mg marca MK o similar caja x 30 unidades</t>
  </si>
  <si>
    <t>Esparadrapo de tela Leukoplast BSN tubo hospitalario x 5 rollos</t>
  </si>
  <si>
    <t>Vendas fijas ortopédica para tobillo set x 2 tobilleras</t>
  </si>
  <si>
    <t>Metoclopramida 10 mgs tabletas caja x 30 unidades</t>
  </si>
  <si>
    <t>Gasa no tejida esteril 3x3 x 4 pliegues por paquetes de 20 unidades</t>
  </si>
  <si>
    <t>Algodón torundas en bolsa x 200 unidades</t>
  </si>
  <si>
    <t>Sabanas para camilla desechables paquete x 5 unidades</t>
  </si>
  <si>
    <t xml:space="preserve">Glucoquik tirilla de prueba para glucosa-g30a caja x 50 unidades de marca Procaps o similiar </t>
  </si>
  <si>
    <t>Lancetas para sangrar caja x 50 unidades</t>
  </si>
  <si>
    <t>Recolector guardián plástico de 0.5 litros</t>
  </si>
  <si>
    <t>Escobillón o aplicadores largos base en madera marca Prodema o similar bolsa x 100 unidades</t>
  </si>
  <si>
    <t>Valor Unitario</t>
  </si>
  <si>
    <t>TOTAL</t>
  </si>
  <si>
    <t>Valor total Incluido IVA</t>
  </si>
  <si>
    <t>DOMEDICOS DEL NORTE</t>
  </si>
  <si>
    <t>CIRUTRAUMAS DE LA COSTA</t>
  </si>
  <si>
    <t>PROMEDIO UNITARIO DE LA ENTIDAD</t>
  </si>
  <si>
    <t>PROMEDIO TOTAL DE LA ENTIDAD</t>
  </si>
  <si>
    <t>Desloratadina tabletas 5 mg marca mk o similar 12 cajas x 10 unidades</t>
  </si>
  <si>
    <t>Esparadrapo microporo color piel  1” X10 yardas marca cureban o similar caja x 12 unidades</t>
  </si>
  <si>
    <t>Compresas frio calor de 10 por 25 cms de marca nexcare o similar</t>
  </si>
  <si>
    <t>Alcohol 70° de 700 ml (frasco plástico) marca mk o similar</t>
  </si>
  <si>
    <t>Rollos de cinta kinesiológica pre cortada 5cm/5mts, en colores azul, roja, rosada y negra marca Miyagi o similar</t>
  </si>
  <si>
    <t>Tacho mediano en aluminio de 17 cms altura y 30 cms de diametro</t>
  </si>
  <si>
    <t>Dispositivo Pulsooximetro de 50m marca contec sms o similar</t>
  </si>
  <si>
    <t>Carrito de curaciones 40 cms de profundidad, 56 cms ancho y 79 cms de altura, con rodachines.</t>
  </si>
  <si>
    <t>Baterías para glucómetro cr2032- 3 voltios marca sony o similar</t>
  </si>
  <si>
    <t>Mascarilla tapabocas 3 capas caja x 50 unidades marca precision care o similar.</t>
  </si>
  <si>
    <t xml:space="preserve">Pilas alkaline aa estuche x 12 unidades marca Varta o similar. </t>
  </si>
  <si>
    <t>Pilas super aaa alkaline estuche x 12 unidades marca Varta o similar.</t>
  </si>
  <si>
    <t>Tensiómetro de adulto brazalete normal marca valcry o similar</t>
  </si>
  <si>
    <t xml:space="preserve">Condones látex caja x 150 unidades marca sensitive o similar </t>
  </si>
  <si>
    <t>Solución Bucal Spray (bencidamina) Benzirin verde de 120 ml o similar</t>
  </si>
  <si>
    <t>Linimento deportivo aerosol 120 ml marca lister o similar</t>
  </si>
  <si>
    <t>Silla de ruedas con asiento plegado, con empuñaduras, reposa brazos, ruedas traseras con aros de empuje, reposapiés, Chasis, ruedas delanteras con pibotantes que giren sobre 360 grados sobre su eje.
Para todo peso.</t>
  </si>
  <si>
    <t>Toallas de mano rollo de 100 mts paquete x 2 unidades</t>
  </si>
  <si>
    <t>Riñonera en aluminio 20 cm de largo, 15 cm de alto y 7 cm de profundidad</t>
  </si>
  <si>
    <t>DACA PHARMA MEDICAL GROUP</t>
  </si>
  <si>
    <t>DACAPHARMA</t>
  </si>
  <si>
    <t>PROPONENTE 
PHARMEDIKA SAS</t>
  </si>
  <si>
    <t>val precio</t>
  </si>
  <si>
    <t>val texto</t>
  </si>
  <si>
    <t>revisado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</si>
</sst>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quot;$&quot;#,##0;[Red]\-&quot;$&quot;#,##0"/>
  </numFmts>
  <fonts count="15">
    <font>
      <sz val="12"/>
      <color theme="1"/>
      <name val="Aptos Narrow"/>
      <family val="2"/>
      <scheme val="minor"/>
    </font>
    <font>
      <b/>
      <sz val="8"/>
      <color rgb="FF000000"/>
      <name val="Helvetica"/>
      <family val="2"/>
    </font>
    <font>
      <sz val="8"/>
      <color rgb="FF000000"/>
      <name val="Helvetica"/>
      <family val="2"/>
    </font>
    <font>
      <sz val="8"/>
      <color theme="1"/>
      <name val="Helvetica"/>
      <family val="2"/>
    </font>
    <font>
      <b/>
      <sz val="7.5"/>
      <color rgb="FF000000"/>
      <name val="Helvetica"/>
      <family val="2"/>
    </font>
    <font>
      <sz val="7.5"/>
      <color rgb="FF000000"/>
      <name val="Helvetica"/>
      <family val="2"/>
    </font>
    <font>
      <sz val="12"/>
      <color theme="1"/>
      <name val="Aptos Narrow"/>
      <family val="2"/>
      <scheme val="minor"/>
    </font>
    <font>
      <sz val="12"/>
      <color theme="1"/>
      <name val="Calibri"/>
      <family val="2"/>
    </font>
    <font>
      <b/>
      <sz val="9"/>
      <color theme="1"/>
      <name val="Aptos Narrow"/>
      <family val="2"/>
      <scheme val="minor"/>
    </font>
    <font>
      <sz val="7.5"/>
      <color theme="1"/>
      <name val="Helvetica"/>
      <family val="2"/>
    </font>
    <font>
      <sz val="8"/>
      <color theme="1"/>
      <name val="Aptos Narrow"/>
      <family val="2"/>
      <scheme val="minor"/>
    </font>
    <font>
      <sz val="10"/>
      <color theme="1"/>
      <name val="Arial"/>
      <family val="2"/>
    </font>
    <font>
      <b/>
      <sz val="10"/>
      <color theme="1"/>
      <name val="Arial"/>
      <family val="2"/>
    </font>
    <font>
      <b/>
      <sz val="10"/>
      <color rgb="FF000000"/>
      <name val="Arial"/>
      <family val="2"/>
    </font>
    <font>
      <sz val="10"/>
      <color rgb="FF000000"/>
      <name val="Arial"/>
      <family val="2"/>
    </font>
  </fonts>
  <fills count="9">
    <fill>
      <patternFill patternType="none"/>
    </fill>
    <fill>
      <patternFill patternType="gray125"/>
    </fill>
    <fill>
      <patternFill patternType="solid">
        <fgColor rgb="FFD9D9D9"/>
        <bgColor indexed="64"/>
      </patternFill>
    </fill>
    <fill>
      <patternFill patternType="solid">
        <fgColor theme="5" tint="0.79998168889431442"/>
        <bgColor indexed="64"/>
      </patternFill>
    </fill>
    <fill>
      <patternFill patternType="solid">
        <fgColor theme="3" tint="0.74999237037263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2" fontId="6" fillId="0" borderId="0" applyFont="0" applyFill="0" applyBorder="0" applyAlignment="0" applyProtection="0"/>
    <xf numFmtId="44" fontId="6" fillId="0" borderId="0" applyFont="0" applyFill="0" applyBorder="0" applyAlignment="0" applyProtection="0"/>
  </cellStyleXfs>
  <cellXfs count="63">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wrapText="1"/>
    </xf>
    <xf numFmtId="0" fontId="2" fillId="0" borderId="1" xfId="0" applyFont="1" applyBorder="1" applyAlignment="1">
      <alignment horizontal="center" vertical="center" wrapText="1"/>
    </xf>
    <xf numFmtId="0" fontId="0" fillId="0" borderId="1" xfId="0" applyBorder="1" applyAlignment="1">
      <alignment wrapText="1"/>
    </xf>
    <xf numFmtId="164" fontId="0" fillId="0" borderId="1" xfId="0" applyNumberFormat="1" applyBorder="1" applyAlignment="1">
      <alignment wrapText="1"/>
    </xf>
    <xf numFmtId="164" fontId="0" fillId="0" borderId="0" xfId="0" applyNumberFormat="1" applyAlignment="1">
      <alignment wrapText="1"/>
    </xf>
    <xf numFmtId="0" fontId="3" fillId="0" borderId="1" xfId="0" applyFont="1" applyBorder="1" applyAlignment="1">
      <alignment vertical="center" wrapText="1"/>
    </xf>
    <xf numFmtId="42" fontId="0" fillId="0" borderId="1" xfId="1" applyFont="1" applyBorder="1" applyAlignment="1">
      <alignment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164" fontId="5" fillId="0" borderId="6" xfId="0" applyNumberFormat="1" applyFont="1" applyBorder="1" applyAlignment="1">
      <alignment horizontal="center" vertical="center" wrapText="1"/>
    </xf>
    <xf numFmtId="0" fontId="4" fillId="3"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164" fontId="7" fillId="0" borderId="0" xfId="1" applyNumberFormat="1" applyFont="1"/>
    <xf numFmtId="0" fontId="3" fillId="5" borderId="1" xfId="0" applyFont="1" applyFill="1" applyBorder="1" applyAlignment="1">
      <alignment vertical="center" wrapText="1"/>
    </xf>
    <xf numFmtId="164" fontId="5" fillId="5" borderId="1" xfId="0" applyNumberFormat="1"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6" xfId="0" applyNumberFormat="1" applyFont="1" applyBorder="1" applyAlignment="1">
      <alignment horizontal="center" vertical="center" wrapText="1"/>
    </xf>
    <xf numFmtId="0" fontId="4" fillId="7" borderId="5" xfId="0" applyFont="1" applyFill="1" applyBorder="1" applyAlignment="1">
      <alignment horizontal="center" vertical="center" wrapText="1"/>
    </xf>
    <xf numFmtId="164" fontId="10" fillId="0" borderId="0" xfId="0" applyNumberFormat="1" applyFont="1" applyAlignment="1">
      <alignment wrapText="1"/>
    </xf>
    <xf numFmtId="164" fontId="5" fillId="5" borderId="6" xfId="0" applyNumberFormat="1" applyFont="1" applyFill="1" applyBorder="1" applyAlignment="1">
      <alignment horizontal="center" vertical="center" wrapText="1"/>
    </xf>
    <xf numFmtId="0" fontId="8" fillId="4" borderId="9" xfId="0" applyFont="1" applyFill="1" applyBorder="1" applyAlignment="1">
      <alignment horizontal="center" wrapText="1"/>
    </xf>
    <xf numFmtId="0" fontId="8" fillId="4" borderId="10" xfId="0" applyFont="1" applyFill="1" applyBorder="1" applyAlignment="1">
      <alignment horizontal="center" wrapText="1"/>
    </xf>
    <xf numFmtId="0" fontId="8" fillId="3" borderId="8" xfId="0" applyFont="1" applyFill="1" applyBorder="1" applyAlignment="1">
      <alignment horizontal="center" wrapText="1"/>
    </xf>
    <xf numFmtId="0" fontId="8" fillId="3" borderId="7" xfId="0" applyFont="1" applyFill="1" applyBorder="1" applyAlignment="1">
      <alignment horizontal="center" wrapText="1"/>
    </xf>
    <xf numFmtId="0" fontId="8" fillId="7" borderId="8" xfId="0" applyFont="1" applyFill="1" applyBorder="1" applyAlignment="1">
      <alignment horizontal="center" wrapText="1"/>
    </xf>
    <xf numFmtId="0" fontId="8" fillId="7" borderId="7" xfId="0" applyFont="1" applyFill="1" applyBorder="1" applyAlignment="1">
      <alignment horizont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7" borderId="5"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4" fillId="0" borderId="1" xfId="0" applyFont="1" applyBorder="1" applyAlignment="1">
      <alignment horizontal="center" vertical="center" wrapText="1"/>
    </xf>
    <xf numFmtId="164" fontId="14" fillId="0" borderId="6"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1" fillId="0" borderId="6" xfId="0" applyNumberFormat="1" applyFont="1" applyBorder="1" applyAlignment="1">
      <alignment horizontal="center" vertical="center" wrapText="1"/>
    </xf>
    <xf numFmtId="0" fontId="12"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164" fontId="13" fillId="6"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3" borderId="8"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4" borderId="1" xfId="0" applyFont="1" applyFill="1" applyBorder="1" applyAlignment="1">
      <alignment horizontal="center" vertical="center" wrapText="1"/>
    </xf>
    <xf numFmtId="44" fontId="11" fillId="0" borderId="1" xfId="2" applyFont="1" applyBorder="1" applyAlignment="1">
      <alignment horizontal="center" vertical="center" wrapText="1"/>
    </xf>
    <xf numFmtId="44" fontId="11" fillId="0" borderId="1"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0" fontId="11" fillId="8" borderId="0" xfId="0" applyFont="1" applyFill="1" applyAlignment="1">
      <alignment horizontal="center" vertical="center" wrapText="1"/>
    </xf>
  </cellXfs>
  <cellStyles count="3">
    <cellStyle name="Moneda" xfId="2" builtinId="4"/>
    <cellStyle name="Moneda [0]" xfId="1" builtinId="7"/>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mart\Downloads\OFRECIMIENTO%20ECONOMICO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1"/>
    </sheetNames>
    <sheetDataSet>
      <sheetData sheetId="0">
        <row r="4">
          <cell r="B4" t="str">
            <v>Hidróxido de aluminio + magnesio y simeticona suspensión 360 ML marca MK o similar</v>
          </cell>
        </row>
        <row r="5">
          <cell r="B5" t="str">
            <v>Naproxeno tabletas 250 mg marca Genfar o similar caja X 10 unidades</v>
          </cell>
        </row>
        <row r="6">
          <cell r="B6" t="str">
            <v>Acetaminofén tabletas 500 mg marca Genfar o similar caja X10 unidades</v>
          </cell>
        </row>
        <row r="7">
          <cell r="B7" t="str">
            <v>Esomeprazol tabletas 40 mg marca MK o similar caja X10 unidades</v>
          </cell>
        </row>
        <row r="8">
          <cell r="B8" t="str">
            <v>Metocarbamol tabletas 750 mg Genfar o similar caja x 20 unidades</v>
          </cell>
        </row>
        <row r="9">
          <cell r="B9" t="str">
            <v>Diclofenaco gel tubo 50 gr Genfar o similar</v>
          </cell>
        </row>
        <row r="10">
          <cell r="B10" t="str">
            <v>Sulfadiazina de plata en crema 1% de 15 gr Genfar o similar</v>
          </cell>
        </row>
        <row r="11">
          <cell r="B11" t="str">
            <v>Solución Bucal Spray (bencidamina) Benzirin verde de 120 ml o similar</v>
          </cell>
        </row>
        <row r="12">
          <cell r="B12" t="str">
            <v>Linimento deportivo aerosol 120 ml marca lister o similar</v>
          </cell>
        </row>
        <row r="13">
          <cell r="B13" t="str">
            <v>Losartan potásico Tabletas 50 mg marca MK o similar caja x 30 unidades</v>
          </cell>
        </row>
        <row r="14">
          <cell r="B14" t="str">
            <v>Beclometasona inhalador 250 mg por 200 dosis</v>
          </cell>
        </row>
        <row r="15">
          <cell r="B15" t="str">
            <v>Salbutamol inhalador 100 mg</v>
          </cell>
        </row>
        <row r="16">
          <cell r="B16" t="str">
            <v>Suero fisiológico solución en gotas 30 ml marca laproff o similar</v>
          </cell>
        </row>
        <row r="17">
          <cell r="B17" t="str">
            <v>Hidroxicina 0.25% jarabe 120 ml marca ag o similar</v>
          </cell>
        </row>
        <row r="18">
          <cell r="B18" t="str">
            <v>Desloratadina tabletas 5 mg marca mk o similar 12 cajas x 10 unidades</v>
          </cell>
        </row>
        <row r="19">
          <cell r="B19" t="str">
            <v>Solución salina normal en bolsa (s.s. 0.9%) 250 cc</v>
          </cell>
        </row>
        <row r="20">
          <cell r="B20" t="str">
            <v>Clarivis 025% 5 ml en gotero marca Optha o similar</v>
          </cell>
        </row>
        <row r="21">
          <cell r="B21" t="str">
            <v>Esparadrapo de tela Leukoplast BSN tubo hospitalario x 5 rollos</v>
          </cell>
        </row>
        <row r="22">
          <cell r="B22" t="str">
            <v>Esparadrapo microporo color piel 1” X10 yardas marca cureban o similar caja x 12 unidades</v>
          </cell>
        </row>
        <row r="23">
          <cell r="B23" t="str">
            <v>Vendas fijas ortopédica para tobillo set x 2 tobilleras</v>
          </cell>
        </row>
        <row r="24">
          <cell r="B24" t="str">
            <v>Vendas elásticas 5 por 5 yardas</v>
          </cell>
        </row>
        <row r="25">
          <cell r="B25" t="str">
            <v>Vendas elásticas 2 por 5 yardas</v>
          </cell>
        </row>
        <row r="26">
          <cell r="B26" t="str">
            <v>Metoclopramida 10 mgs tabletas caja x 30 unidades</v>
          </cell>
        </row>
        <row r="27">
          <cell r="B27" t="str">
            <v>Compresas frio calor de 10 por 25 cms de marca nexcare o similar</v>
          </cell>
        </row>
        <row r="28">
          <cell r="B28" t="str">
            <v>Alcohol 70° de 700 ml (frasco plástico) marca mk o similar</v>
          </cell>
        </row>
        <row r="29">
          <cell r="B29" t="str">
            <v>Gasa no tejida esteril 3x3 x 4 pliegues por paquetes de 20 unidades</v>
          </cell>
        </row>
        <row r="30">
          <cell r="B30" t="str">
            <v>AGUA OXIGENADA  60 ml (frasco plástico) marca JGB o similar</v>
          </cell>
        </row>
        <row r="31">
          <cell r="B31" t="str">
            <v>Algodón torundas en bolsa x 200 unidades</v>
          </cell>
        </row>
        <row r="32">
          <cell r="B32" t="str">
            <v>Rollos de cinta kinesiológica pre cortada 5cm/5mts, en colores azul, roja, rosada y negra marca Miyagi o similar</v>
          </cell>
        </row>
        <row r="33">
          <cell r="B33" t="str">
            <v>Sabanas para camilla desechables paquete x 5 unidades</v>
          </cell>
        </row>
        <row r="34">
          <cell r="B34" t="str">
            <v>Batas antifluido con logo institucional y descripción médico</v>
          </cell>
        </row>
        <row r="35">
          <cell r="B35" t="str">
            <v>Batas antifluido con logo institucional y descripción enfermera</v>
          </cell>
        </row>
        <row r="36">
          <cell r="B36" t="str">
            <v>Bascula mecánica de pie hasta 160 kgs marca Kenwell o similar</v>
          </cell>
        </row>
        <row r="37">
          <cell r="B37" t="str">
            <v>Carta de snell visión lejana en acrílico y visión cercana en cartón paja</v>
          </cell>
        </row>
        <row r="38">
          <cell r="B38" t="str">
            <v>Glucoquik tirilla de prueba para glucosa-g30a caja x 50 unidades de marca Procaps o similiar</v>
          </cell>
        </row>
        <row r="39">
          <cell r="B39" t="str">
            <v>Lancetas para sangrar caja x 50 unidades</v>
          </cell>
        </row>
        <row r="40">
          <cell r="B40" t="str">
            <v>Tacho mediano en aluminio de 17 cms altura y 30 cms de diametro</v>
          </cell>
        </row>
        <row r="41">
          <cell r="B41" t="str">
            <v>Simulador de examen de mama</v>
          </cell>
        </row>
        <row r="42">
          <cell r="B42" t="str">
            <v>Simulador de examen testicular</v>
          </cell>
        </row>
        <row r="43">
          <cell r="B43" t="str">
            <v>Simulador para RCP</v>
          </cell>
        </row>
        <row r="44">
          <cell r="B44" t="str">
            <v>Dispositivo Pulsooximetro de 50m marca contec sms o similar</v>
          </cell>
        </row>
        <row r="45">
          <cell r="B45" t="str">
            <v>Carrito de curaciones 40 cms de profundidad, 56 cms ancho y 79 cms de altura, con rodachines.</v>
          </cell>
        </row>
        <row r="46">
          <cell r="B46" t="str">
            <v>Riñonera en aluminio 20 cm de largo, 15 cm de alto y 7 cm de profundidad</v>
          </cell>
        </row>
        <row r="47">
          <cell r="B47" t="str">
            <v>Bandeja porta objetos en aluminio mediana</v>
          </cell>
        </row>
        <row r="48">
          <cell r="B48" t="str">
            <v>Recolector guardián plástico de 0.5 litros</v>
          </cell>
        </row>
        <row r="49">
          <cell r="B49" t="str">
            <v>Baterías para glucómetro cr2032- 3 voltios marca sony o similar</v>
          </cell>
        </row>
        <row r="50">
          <cell r="B50" t="str">
            <v>Toallas de mano rollo de 100 mts paquete x 2 unidades</v>
          </cell>
        </row>
        <row r="51">
          <cell r="B51" t="str">
            <v>Escobillón o aplicadores largos base en madera marca Prodema o similar bolsa x 100 unidades</v>
          </cell>
        </row>
        <row r="52">
          <cell r="B52" t="str">
            <v>Bajalenguas en madera bolsa x 20 unidades</v>
          </cell>
        </row>
        <row r="53">
          <cell r="B53" t="str">
            <v>Mascarilla tapabocas 3 capas caja x 50 unidades marca precision care o similar.</v>
          </cell>
        </row>
        <row r="54">
          <cell r="B54" t="str">
            <v>Pilas alkaline aa estuche x 12 unidades marca Varta o similar.</v>
          </cell>
        </row>
        <row r="55">
          <cell r="B55" t="str">
            <v>Pilas super aaa alkaline estuche x 12 unidades marca Varta o similar.</v>
          </cell>
        </row>
        <row r="56">
          <cell r="B56" t="str">
            <v>Tensiómetro de adulto brazalete normal marca valcry o similar</v>
          </cell>
        </row>
        <row r="57">
          <cell r="B57" t="str">
            <v>Termómetro digital con batería de repuesto</v>
          </cell>
        </row>
        <row r="58">
          <cell r="B58" t="str">
            <v>Silla de ruedas con asiento plegado, con empuñaduras, reposa brazos, ruedas traseras con aros de empuje, reposapiés, Chasis, ruedas delanteras con pibotantes que giren sobre 360 grados sobre su eje. Para todo peso.</v>
          </cell>
        </row>
        <row r="59">
          <cell r="B59" t="str">
            <v>Guantes desechables talla m caja x 100 unidades</v>
          </cell>
        </row>
        <row r="60">
          <cell r="B60" t="str">
            <v>Condones látex caja x 150 unidades marca sensitive o similar</v>
          </cell>
        </row>
        <row r="61">
          <cell r="B61" t="str">
            <v>Botiquín de primeros auxilios tipo b con camilla</v>
          </cell>
        </row>
      </sheetData>
    </sheetDataSet>
  </externalBook>
</externalLink>
</file>

<file path=xl/persons/person.xml><?xml version="1.0" encoding="utf-8"?>
<personList xmlns="http://schemas.microsoft.com/office/spreadsheetml/2018/threadedcomments" xmlns:x="http://schemas.openxmlformats.org/spreadsheetml/2006/main">
  <person displayName="Maria Del Pilar Ortega Barrios" id="{5E2728F0-8774-474B-B1F5-1612A62BF8EF}" userId="383181831e175dbb" providerId="Windows Live"/>
  <person displayName="Mirla Dayana Fernández Charris" id="{B9765234-0B54-0C44-AF75-B7023825A14D}" userId="S::mfernandez@unibarranquilla.edu.co::63a7e6f6-24fc-4654-a6f0-97c457397ca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C10" dT="2024-06-06T15:20:42.12" personId="{5E2728F0-8774-474B-B1F5-1612A62BF8EF}" id="{91431B57-C5F7-924C-A760-927637051622}">
    <text>Hay otras marcas de este producto? De ser así agregar la nota "o similar"</text>
  </threadedComment>
  <threadedComment ref="C10" dT="2024-06-07T14:19:40.02" personId="{B9765234-0B54-0C44-AF75-B7023825A14D}" id="{9E8B957E-E6C2-024D-B839-FCCDC444553A}" parentId="{91431B57-C5F7-924C-A760-927637051622}">
    <text>Realizado</text>
  </threadedComment>
  <threadedComment ref="E10" dT="2024-06-06T15:35:42.83" personId="{5E2728F0-8774-474B-B1F5-1612A62BF8EF}" id="{70B50154-0C44-FC4D-A3E6-9B4F8C7D1969}">
    <text>Precio muy elevado</text>
  </threadedComment>
  <threadedComment ref="E10" dT="2024-06-13T16:09:20.52" personId="{B9765234-0B54-0C44-AF75-B7023825A14D}" id="{03181370-FA5C-4F48-A1AB-F422C9A19A87}" parentId="{70B50154-0C44-FC4D-A3E6-9B4F8C7D1969}">
    <text>Valores del proveedor</text>
  </threadedComment>
  <threadedComment ref="I10" dT="2024-06-21T20:14:33.19" personId="{B9765234-0B54-0C44-AF75-B7023825A14D}" id="{C943AF2C-8886-D241-B3D6-C9FAAB2057D8}">
    <text>Cotizo por el 50% del valor de las otras 2 cotizaciones</text>
  </threadedComment>
  <threadedComment ref="C11" dT="2024-06-06T15:21:27.34" personId="{5E2728F0-8774-474B-B1F5-1612A62BF8EF}" id="{8B8597CE-351C-984C-B62D-7F53410B5956}">
    <text>Si hay otra marca que ofrece lo mismo debemos agregar la nota "o similar"</text>
  </threadedComment>
  <threadedComment ref="C11" dT="2024-06-07T14:19:35.56" personId="{B9765234-0B54-0C44-AF75-B7023825A14D}" id="{D80857D4-CD16-F844-88AB-048BE127ABE7}" parentId="{8B8597CE-351C-984C-B62D-7F53410B5956}">
    <text>Realizado</text>
  </threadedComment>
  <threadedComment ref="I11" dT="2024-06-21T17:11:38.31" personId="{B9765234-0B54-0C44-AF75-B7023825A14D}" id="{8937BF73-7A71-A844-A065-9FDA668F7EE4}">
    <text xml:space="preserve">Cotizo por el 50% del valor de las otras 2 cotizaciones
</text>
  </threadedComment>
  <threadedComment ref="C17" dT="2024-06-04T22:15:09.89" personId="{5E2728F0-8774-474B-B1F5-1612A62BF8EF}" id="{0C7D0097-A016-B540-8FD2-3B965CA2912D}">
    <text>De acuerdo a esta descripción serían 144 cajas</text>
  </threadedComment>
  <threadedComment ref="C17" dT="2024-06-07T14:19:30.45" personId="{B9765234-0B54-0C44-AF75-B7023825A14D}" id="{86B72D61-B65C-D641-B495-5095D2F47DB1}" parentId="{0C7D0097-A016-B540-8FD2-3B965CA2912D}">
    <text>Se hace corrección son 2 cajas</text>
  </threadedComment>
  <threadedComment ref="E20" dT="2024-06-06T15:24:19.18" personId="{5E2728F0-8774-474B-B1F5-1612A62BF8EF}" id="{A141A79E-A725-2D47-8AE2-762CEE723E6F}">
    <text>Cuando el proveedor no cotiza un ítem debemos dejar en blanco la casilla, toda vez que al colocar cero "0" alteramos el promedio del precio.</text>
  </threadedComment>
  <threadedComment ref="I20" dT="2024-06-21T20:15:21.89" personId="{B9765234-0B54-0C44-AF75-B7023825A14D}" id="{2032C608-7BFE-9946-8270-8A9959150020}">
    <text>Cotizo por el 50% del valor de las otras 2 cotizaciones</text>
  </threadedComment>
  <threadedComment ref="C21" dT="2024-06-04T22:16:13.80" personId="{5E2728F0-8774-474B-B1F5-1612A62BF8EF}" id="{D51F12FE-F864-9E42-92C7-73EC5881C100}">
    <text>Agregar: cureband o similares</text>
  </threadedComment>
  <threadedComment ref="C21" dT="2024-06-07T14:19:02.85" personId="{B9765234-0B54-0C44-AF75-B7023825A14D}" id="{C59BE9DD-568B-4644-AD54-53654936801C}" parentId="{D51F12FE-F864-9E42-92C7-73EC5881C100}">
    <text>Realizado</text>
  </threadedComment>
  <threadedComment ref="E21" dT="2024-06-06T15:36:39.60" personId="{5E2728F0-8774-474B-B1F5-1612A62BF8EF}" id="{BFF5D9E2-BA42-1E40-9E0E-DD087E1812C0}">
    <text>Precio muy elevado</text>
  </threadedComment>
  <threadedComment ref="E21" dT="2024-06-13T16:09:37.24" personId="{B9765234-0B54-0C44-AF75-B7023825A14D}" id="{88BA8F70-92F8-F945-954B-9654569BB1B3}" parentId="{BFF5D9E2-BA42-1E40-9E0E-DD087E1812C0}">
    <text>Valores del proveedor</text>
  </threadedComment>
  <threadedComment ref="C26" dT="2024-06-04T22:18:44.49" personId="{5E2728F0-8774-474B-B1F5-1612A62BF8EF}" id="{22FB5629-4F25-364E-91E2-FC8CF90C6E1F}">
    <text>Agregar: "o similar"
Agregar descripcion, eje: caja por 1 unidad</text>
  </threadedComment>
  <threadedComment ref="C26" dT="2024-06-07T14:18:55.07" personId="{B9765234-0B54-0C44-AF75-B7023825A14D}" id="{8B908FB4-FBBB-0847-91A9-36286E7295B5}" parentId="{22FB5629-4F25-364E-91E2-FC8CF90C6E1F}">
    <text>Realizado</text>
  </threadedComment>
  <threadedComment ref="C27" dT="2024-06-06T15:08:16.55" personId="{5E2728F0-8774-474B-B1F5-1612A62BF8EF}" id="{EA805227-3DBC-2E4D-8245-8754472BEB40}">
    <text>O similar</text>
  </threadedComment>
  <threadedComment ref="C27" dT="2024-06-07T14:18:50.41" personId="{B9765234-0B54-0C44-AF75-B7023825A14D}" id="{9F0CF1A0-E281-3243-A73A-05F6AA69E60D}" parentId="{EA805227-3DBC-2E4D-8245-8754472BEB40}">
    <text>Realizado</text>
  </threadedComment>
  <threadedComment ref="I27" dT="2024-06-21T20:15:58.51" personId="{B9765234-0B54-0C44-AF75-B7023825A14D}" id="{631C4C76-D967-0647-A894-A2458F3C1C08}">
    <text>Cotizo por el 50% del valor de las otras 2 cotizaciones</text>
  </threadedComment>
  <threadedComment ref="C31" dT="2024-06-06T15:09:31.48" personId="{5E2728F0-8774-474B-B1F5-1612A62BF8EF}" id="{967A25F6-6946-ED49-A508-14FB07E495CA}">
    <text>O similar</text>
  </threadedComment>
  <threadedComment ref="C31" dT="2024-06-07T14:18:45.13" personId="{B9765234-0B54-0C44-AF75-B7023825A14D}" id="{A71BB58F-1E18-D549-8A1E-48D8CFF326D5}" parentId="{967A25F6-6946-ED49-A508-14FB07E495CA}">
    <text>Realizado</text>
  </threadedComment>
  <threadedComment ref="J32" dT="2024-06-21T17:13:26.52" personId="{B9765234-0B54-0C44-AF75-B7023825A14D}" id="{50A2A39F-DACC-C04F-95B1-FD7003A43DBE}">
    <text>Cotizo por el 50% del valor de las otras 2 cotizaciones</text>
  </threadedComment>
  <threadedComment ref="J35" dT="2024-06-21T17:13:45.46" personId="{B9765234-0B54-0C44-AF75-B7023825A14D}" id="{E9B65F9E-C371-4946-9BFF-7FC292405B5F}">
    <text>Cotizo por el 50% del valor de las otras 2 cotizaciones</text>
  </threadedComment>
  <threadedComment ref="C39" dT="2024-06-04T22:13:28.04" personId="{5E2728F0-8774-474B-B1F5-1612A62BF8EF}" id="{D1F20730-434A-C24E-AA7F-363FB0D2AA16}">
    <text>Medidas? Descripción?</text>
  </threadedComment>
  <threadedComment ref="C39" dT="2024-06-07T14:18:37.07" personId="{B9765234-0B54-0C44-AF75-B7023825A14D}" id="{A3DA5D45-D39F-2A40-8ABA-28B38E05F010}" parentId="{D1F20730-434A-C24E-AA7F-363FB0D2AA16}">
    <text>Realizado</text>
  </threadedComment>
  <threadedComment ref="C43" dT="2024-06-06T15:12:09.97" personId="{5E2728F0-8774-474B-B1F5-1612A62BF8EF}" id="{CAFC5B22-8E38-3240-A1E0-396BED65B466}">
    <text>O similar</text>
  </threadedComment>
  <threadedComment ref="C43" dT="2024-06-07T14:18:30.80" personId="{B9765234-0B54-0C44-AF75-B7023825A14D}" id="{A9C1EF4D-BB72-7148-B45D-3787CD1E87FC}" parentId="{CAFC5B22-8E38-3240-A1E0-396BED65B466}">
    <text>Realizado</text>
  </threadedComment>
  <threadedComment ref="C44" dT="2024-06-06T15:12:46.47" personId="{5E2728F0-8774-474B-B1F5-1612A62BF8EF}" id="{E6F333E4-68D1-4F49-B356-62DF17B2BE6E}">
    <text xml:space="preserve">Material? Características? </text>
  </threadedComment>
  <threadedComment ref="C44" dT="2024-06-07T14:18:15.49" personId="{B9765234-0B54-0C44-AF75-B7023825A14D}" id="{39802F8B-E68D-FC43-95C2-726FB13F945B}" parentId="{E6F333E4-68D1-4F49-B356-62DF17B2BE6E}">
    <text>Realizado</text>
  </threadedComment>
  <threadedComment ref="C45" dT="2024-06-06T15:13:43.67" personId="{5E2728F0-8774-474B-B1F5-1612A62BF8EF}" id="{82D71C74-4A31-144E-93AB-A62A8F2AC937}">
    <text>Tamaño?</text>
  </threadedComment>
  <threadedComment ref="C45" dT="2024-06-07T14:18:04.64" personId="{B9765234-0B54-0C44-AF75-B7023825A14D}" id="{A06CE981-8D68-F14D-A0F0-35C48BD3E5FA}" parentId="{82D71C74-4A31-144E-93AB-A62A8F2AC937}">
    <text>Realizado</text>
  </threadedComment>
  <threadedComment ref="C48" dT="2024-06-06T15:15:10.16" personId="{5E2728F0-8774-474B-B1F5-1612A62BF8EF}" id="{8DD86F1B-262F-214F-B714-45215C557287}">
    <text>O similar</text>
  </threadedComment>
  <threadedComment ref="C48" dT="2024-06-07T14:17:53.76" personId="{B9765234-0B54-0C44-AF75-B7023825A14D}" id="{14280BB0-1CF0-7342-92FF-6FE39FD3E4CC}" parentId="{8DD86F1B-262F-214F-B714-45215C557287}">
    <text>Realizado</text>
  </threadedComment>
  <threadedComment ref="C49" dT="2024-06-04T22:12:58.00" personId="{5E2728F0-8774-474B-B1F5-1612A62BF8EF}" id="{A464D6AC-FD5D-C849-9566-D02A5B56FEAD}">
    <text>No indicar marca, agregar descripcion, cuantos metros etc</text>
  </threadedComment>
  <threadedComment ref="C49" dT="2024-06-07T14:17:48.32" personId="{B9765234-0B54-0C44-AF75-B7023825A14D}" id="{3771FF82-583E-114B-B5D9-6DE9E5C89885}" parentId="{A464D6AC-FD5D-C849-9566-D02A5B56FEAD}">
    <text xml:space="preserve">Realizado
</text>
  </threadedComment>
  <threadedComment ref="C52" dT="2024-06-06T15:15:41.71" personId="{5E2728F0-8774-474B-B1F5-1612A62BF8EF}" id="{05AD62D4-0B9B-FC43-8C95-0EB047D64CC3}">
    <text>O similar</text>
  </threadedComment>
  <threadedComment ref="C52" dT="2024-06-07T14:17:38.41" personId="{B9765234-0B54-0C44-AF75-B7023825A14D}" id="{89BCD482-213E-2F45-B15D-1DFC89D0515F}" parentId="{05AD62D4-0B9B-FC43-8C95-0EB047D64CC3}">
    <text>Realizado</text>
  </threadedComment>
  <threadedComment ref="C57" dT="2024-06-06T15:16:33.33" personId="{5E2728F0-8774-474B-B1F5-1612A62BF8EF}" id="{C2058823-A480-8349-A23E-6377F596AABB}">
    <text>Características?</text>
  </threadedComment>
  <threadedComment ref="C57" dT="2024-06-07T14:17:31.58" personId="{B9765234-0B54-0C44-AF75-B7023825A14D}" id="{68A72A9E-0256-D848-89A1-DF7016856E7F}" parentId="{C2058823-A480-8349-A23E-6377F596AABB}">
    <text>Realizado</text>
  </threadedComment>
  <threadedComment ref="J57" dT="2024-06-21T17:14:42.13" personId="{B9765234-0B54-0C44-AF75-B7023825A14D}" id="{01C8FC33-E784-5646-99F8-2469C720CF42}">
    <text>Cotizo por el 50% del valor de las otras 2 cotizaciones</text>
  </threadedComment>
  <threadedComment ref="J58" dT="2024-06-21T17:15:21.26" personId="{B9765234-0B54-0C44-AF75-B7023825A14D}" id="{4FDE5DF4-6D25-374D-92AE-83986E247E32}">
    <text>Cotizo por el 50% del valor de las otras 2 cotizaciones</text>
  </threadedComment>
  <threadedComment ref="C59" dT="2024-06-06T15:19:06.23" personId="{5E2728F0-8774-474B-B1F5-1612A62BF8EF}" id="{F3549704-D8D7-E048-B2FB-80019B5FF060}">
    <text>Sensitive es una marca?</text>
  </threadedComment>
  <threadedComment ref="C59" dT="2024-06-07T14:16:57.33" personId="{B9765234-0B54-0C44-AF75-B7023825A14D}" id="{016036D3-3465-A044-A5E4-E950D30192C2}" parentId="{F3549704-D8D7-E048-B2FB-80019B5FF060}">
    <text xml:space="preserve">Si es una marca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0AD17-6592-BD49-81ED-606703D0C50A}">
  <dimension ref="B1:M64"/>
  <sheetViews>
    <sheetView topLeftCell="A17" zoomScale="150" workbookViewId="0">
      <selection activeCell="J63" sqref="J63"/>
    </sheetView>
  </sheetViews>
  <sheetFormatPr baseColWidth="10" defaultColWidth="10.77734375" defaultRowHeight="15"/>
  <cols>
    <col min="1" max="1" width="4.109375" style="5" customWidth="1"/>
    <col min="2" max="2" width="5.44140625" style="5" customWidth="1"/>
    <col min="3" max="3" width="26.109375" style="5" customWidth="1"/>
    <col min="4" max="4" width="7.44140625" style="5" customWidth="1"/>
    <col min="5" max="5" width="8.109375" style="5" customWidth="1"/>
    <col min="6" max="6" width="10.77734375" style="5" customWidth="1"/>
    <col min="7" max="7" width="8" style="5" customWidth="1"/>
    <col min="8" max="8" width="10.77734375" style="5"/>
    <col min="9" max="9" width="8" style="5" customWidth="1"/>
    <col min="10" max="12" width="10.77734375" style="5"/>
    <col min="13" max="13" width="31.77734375" style="5" customWidth="1"/>
    <col min="14" max="16384" width="10.77734375" style="5"/>
  </cols>
  <sheetData>
    <row r="1" spans="2:13" ht="18.95" customHeight="1" thickBot="1">
      <c r="E1" s="26" t="s">
        <v>46</v>
      </c>
      <c r="F1" s="27"/>
      <c r="G1" s="28" t="s">
        <v>47</v>
      </c>
      <c r="H1" s="29"/>
      <c r="I1" s="30" t="s">
        <v>69</v>
      </c>
      <c r="J1" s="31"/>
    </row>
    <row r="2" spans="2:13" ht="30" thickBot="1">
      <c r="B2" s="1" t="s">
        <v>0</v>
      </c>
      <c r="C2" s="1" t="s">
        <v>1</v>
      </c>
      <c r="D2" s="12" t="s">
        <v>2</v>
      </c>
      <c r="E2" s="16" t="s">
        <v>43</v>
      </c>
      <c r="F2" s="16" t="s">
        <v>45</v>
      </c>
      <c r="G2" s="15" t="s">
        <v>43</v>
      </c>
      <c r="H2" s="15" t="s">
        <v>45</v>
      </c>
      <c r="I2" s="23" t="s">
        <v>43</v>
      </c>
      <c r="J2" s="23" t="s">
        <v>45</v>
      </c>
      <c r="K2" s="13" t="s">
        <v>48</v>
      </c>
      <c r="L2" s="13" t="s">
        <v>49</v>
      </c>
      <c r="M2" s="2" t="s">
        <v>27</v>
      </c>
    </row>
    <row r="3" spans="2:13" ht="22.5">
      <c r="B3" s="6">
        <v>1</v>
      </c>
      <c r="C3" s="10" t="s">
        <v>3</v>
      </c>
      <c r="D3" s="4">
        <v>45</v>
      </c>
      <c r="E3" s="14">
        <v>12750</v>
      </c>
      <c r="F3" s="14">
        <f>E3*D3</f>
        <v>573750</v>
      </c>
      <c r="G3" s="14">
        <v>10450</v>
      </c>
      <c r="H3" s="14">
        <f>G3*D3</f>
        <v>470250</v>
      </c>
      <c r="I3" s="14">
        <v>19853</v>
      </c>
      <c r="J3" s="14">
        <v>893382</v>
      </c>
      <c r="K3" s="14">
        <f>AVERAGE(E3,G3,I3)</f>
        <v>14351</v>
      </c>
      <c r="L3" s="3">
        <f>+K3*D3</f>
        <v>645795</v>
      </c>
      <c r="M3" s="7"/>
    </row>
    <row r="4" spans="2:13" ht="22.5">
      <c r="B4" s="6">
        <v>2</v>
      </c>
      <c r="C4" s="10" t="s">
        <v>28</v>
      </c>
      <c r="D4" s="4">
        <v>30</v>
      </c>
      <c r="E4" s="14">
        <v>2100</v>
      </c>
      <c r="F4" s="14">
        <f t="shared" ref="F4:F38" si="0">E4*D4</f>
        <v>63000</v>
      </c>
      <c r="G4" s="14">
        <v>4800</v>
      </c>
      <c r="H4" s="3">
        <f t="shared" ref="H4:H60" si="1">G4*D4</f>
        <v>144000</v>
      </c>
      <c r="I4" s="3">
        <v>2740</v>
      </c>
      <c r="J4" s="14">
        <v>82059</v>
      </c>
      <c r="K4" s="14">
        <f t="shared" ref="K4:K60" si="2">AVERAGE(E4,G4,I4)</f>
        <v>3213.3333333333335</v>
      </c>
      <c r="L4" s="3">
        <f>+K4*D4</f>
        <v>96400</v>
      </c>
      <c r="M4" s="7"/>
    </row>
    <row r="5" spans="2:13" ht="22.5">
      <c r="B5" s="6">
        <v>3</v>
      </c>
      <c r="C5" s="10" t="s">
        <v>29</v>
      </c>
      <c r="D5" s="4">
        <v>30</v>
      </c>
      <c r="E5" s="14">
        <v>1385</v>
      </c>
      <c r="F5" s="14">
        <f t="shared" si="0"/>
        <v>41550</v>
      </c>
      <c r="G5" s="14">
        <v>3100</v>
      </c>
      <c r="H5" s="3">
        <f t="shared" si="1"/>
        <v>93000</v>
      </c>
      <c r="I5" s="3">
        <v>1410</v>
      </c>
      <c r="J5" s="14">
        <v>42353</v>
      </c>
      <c r="K5" s="14">
        <f t="shared" si="2"/>
        <v>1965</v>
      </c>
      <c r="L5" s="3">
        <f t="shared" ref="L5:L60" si="3">+K5*D5</f>
        <v>58950</v>
      </c>
      <c r="M5" s="7"/>
    </row>
    <row r="6" spans="2:13" ht="22.5">
      <c r="B6" s="6">
        <v>4</v>
      </c>
      <c r="C6" s="10" t="s">
        <v>30</v>
      </c>
      <c r="D6" s="4">
        <v>15</v>
      </c>
      <c r="E6" s="14"/>
      <c r="F6" s="14"/>
      <c r="G6" s="14">
        <v>2600</v>
      </c>
      <c r="H6" s="3">
        <f t="shared" si="1"/>
        <v>39000</v>
      </c>
      <c r="I6" s="3">
        <v>2940</v>
      </c>
      <c r="J6" s="14">
        <v>44118</v>
      </c>
      <c r="K6" s="14">
        <f t="shared" si="2"/>
        <v>2770</v>
      </c>
      <c r="L6" s="3">
        <f t="shared" si="3"/>
        <v>41550</v>
      </c>
      <c r="M6" s="7"/>
    </row>
    <row r="7" spans="2:13" ht="22.5">
      <c r="B7" s="6">
        <v>5</v>
      </c>
      <c r="C7" s="10" t="s">
        <v>31</v>
      </c>
      <c r="D7" s="4">
        <v>10</v>
      </c>
      <c r="E7" s="14">
        <v>5810</v>
      </c>
      <c r="F7" s="14">
        <f t="shared" si="0"/>
        <v>58100</v>
      </c>
      <c r="G7" s="14">
        <v>4200</v>
      </c>
      <c r="H7" s="3">
        <f t="shared" si="1"/>
        <v>42000</v>
      </c>
      <c r="I7" s="3">
        <v>7420</v>
      </c>
      <c r="J7" s="14">
        <v>74118</v>
      </c>
      <c r="K7" s="14">
        <f t="shared" si="2"/>
        <v>5810</v>
      </c>
      <c r="L7" s="3">
        <f t="shared" si="3"/>
        <v>58100</v>
      </c>
      <c r="M7" s="7"/>
    </row>
    <row r="8" spans="2:13" ht="21.95" customHeight="1">
      <c r="B8" s="6">
        <v>6</v>
      </c>
      <c r="C8" s="10" t="s">
        <v>4</v>
      </c>
      <c r="D8" s="4">
        <v>25</v>
      </c>
      <c r="E8" s="14">
        <v>9500</v>
      </c>
      <c r="F8" s="14">
        <f t="shared" si="0"/>
        <v>237500</v>
      </c>
      <c r="G8" s="14">
        <v>8700</v>
      </c>
      <c r="H8" s="3">
        <f t="shared" si="1"/>
        <v>217500</v>
      </c>
      <c r="I8" s="3">
        <v>7941</v>
      </c>
      <c r="J8" s="14">
        <v>198529</v>
      </c>
      <c r="K8" s="14">
        <f t="shared" si="2"/>
        <v>8713.6666666666661</v>
      </c>
      <c r="L8" s="3">
        <f t="shared" si="3"/>
        <v>217841.66666666666</v>
      </c>
      <c r="M8" s="7"/>
    </row>
    <row r="9" spans="2:13" ht="22.5">
      <c r="B9" s="6">
        <v>7</v>
      </c>
      <c r="C9" s="10" t="s">
        <v>5</v>
      </c>
      <c r="D9" s="4">
        <v>10</v>
      </c>
      <c r="E9" s="14">
        <v>9375</v>
      </c>
      <c r="F9" s="14">
        <f t="shared" si="0"/>
        <v>93750</v>
      </c>
      <c r="G9" s="14">
        <v>7950</v>
      </c>
      <c r="H9" s="3">
        <f t="shared" si="1"/>
        <v>79500</v>
      </c>
      <c r="I9" s="3">
        <v>9265</v>
      </c>
      <c r="J9" s="14">
        <v>92647</v>
      </c>
      <c r="K9" s="14">
        <f t="shared" si="2"/>
        <v>8863.3333333333339</v>
      </c>
      <c r="L9" s="3">
        <f t="shared" si="3"/>
        <v>88633.333333333343</v>
      </c>
      <c r="M9" s="7"/>
    </row>
    <row r="10" spans="2:13" ht="22.5">
      <c r="B10" s="6">
        <v>8</v>
      </c>
      <c r="C10" s="18" t="s">
        <v>64</v>
      </c>
      <c r="D10" s="4">
        <v>10</v>
      </c>
      <c r="E10" s="14">
        <v>78000</v>
      </c>
      <c r="F10" s="14">
        <f t="shared" si="0"/>
        <v>780000</v>
      </c>
      <c r="G10" s="14">
        <v>32000</v>
      </c>
      <c r="H10" s="3">
        <f t="shared" si="1"/>
        <v>320000</v>
      </c>
      <c r="I10" s="19"/>
      <c r="J10" s="25"/>
      <c r="K10" s="14">
        <f t="shared" si="2"/>
        <v>55000</v>
      </c>
      <c r="L10" s="19">
        <f t="shared" si="3"/>
        <v>550000</v>
      </c>
      <c r="M10" s="7"/>
    </row>
    <row r="11" spans="2:13" ht="22.5">
      <c r="B11" s="6">
        <v>9</v>
      </c>
      <c r="C11" s="18" t="s">
        <v>65</v>
      </c>
      <c r="D11" s="4">
        <v>25</v>
      </c>
      <c r="E11" s="14">
        <v>72610</v>
      </c>
      <c r="F11" s="14">
        <f t="shared" si="0"/>
        <v>1815250</v>
      </c>
      <c r="G11" s="14">
        <v>39800</v>
      </c>
      <c r="H11" s="3">
        <f t="shared" si="1"/>
        <v>995000</v>
      </c>
      <c r="I11" s="19"/>
      <c r="J11" s="25"/>
      <c r="K11" s="14">
        <f t="shared" si="2"/>
        <v>56205</v>
      </c>
      <c r="L11" s="19">
        <f t="shared" si="3"/>
        <v>1405125</v>
      </c>
      <c r="M11" s="7"/>
    </row>
    <row r="12" spans="2:13" ht="22.5">
      <c r="B12" s="6">
        <v>10</v>
      </c>
      <c r="C12" s="10" t="s">
        <v>32</v>
      </c>
      <c r="D12" s="4">
        <v>4</v>
      </c>
      <c r="E12" s="14">
        <v>32440</v>
      </c>
      <c r="F12" s="14">
        <f t="shared" si="0"/>
        <v>129760</v>
      </c>
      <c r="G12" s="14">
        <v>9400</v>
      </c>
      <c r="H12" s="3">
        <f t="shared" si="1"/>
        <v>37600</v>
      </c>
      <c r="I12" s="3">
        <v>3780</v>
      </c>
      <c r="J12" s="14">
        <v>15176</v>
      </c>
      <c r="K12" s="14">
        <f t="shared" si="2"/>
        <v>15206.666666666666</v>
      </c>
      <c r="L12" s="3">
        <f t="shared" si="3"/>
        <v>60826.666666666664</v>
      </c>
      <c r="M12" s="7"/>
    </row>
    <row r="13" spans="2:13" ht="22.5">
      <c r="B13" s="6">
        <v>11</v>
      </c>
      <c r="C13" s="10" t="s">
        <v>6</v>
      </c>
      <c r="D13" s="4">
        <v>5</v>
      </c>
      <c r="E13" s="14">
        <v>18000</v>
      </c>
      <c r="F13" s="14">
        <f t="shared" si="0"/>
        <v>90000</v>
      </c>
      <c r="G13" s="14">
        <v>9990</v>
      </c>
      <c r="H13" s="3">
        <f t="shared" si="1"/>
        <v>49950</v>
      </c>
      <c r="I13" s="3">
        <v>19985</v>
      </c>
      <c r="J13" s="14">
        <v>99926</v>
      </c>
      <c r="K13" s="14">
        <f t="shared" si="2"/>
        <v>15991.666666666666</v>
      </c>
      <c r="L13" s="3">
        <f t="shared" si="3"/>
        <v>79958.333333333328</v>
      </c>
      <c r="M13" s="7"/>
    </row>
    <row r="14" spans="2:13">
      <c r="B14" s="6">
        <v>12</v>
      </c>
      <c r="C14" s="10" t="s">
        <v>7</v>
      </c>
      <c r="D14" s="4">
        <v>5</v>
      </c>
      <c r="E14" s="14">
        <v>9850</v>
      </c>
      <c r="F14" s="14">
        <f t="shared" si="0"/>
        <v>49250</v>
      </c>
      <c r="G14" s="14">
        <v>6950</v>
      </c>
      <c r="H14" s="3">
        <f t="shared" si="1"/>
        <v>34750</v>
      </c>
      <c r="I14" s="3">
        <v>12426</v>
      </c>
      <c r="J14" s="14">
        <v>62132</v>
      </c>
      <c r="K14" s="14">
        <f t="shared" si="2"/>
        <v>9742</v>
      </c>
      <c r="L14" s="3">
        <f t="shared" si="3"/>
        <v>48710</v>
      </c>
      <c r="M14" s="7"/>
    </row>
    <row r="15" spans="2:13" ht="22.5">
      <c r="B15" s="6">
        <v>13</v>
      </c>
      <c r="C15" s="10" t="s">
        <v>8</v>
      </c>
      <c r="D15" s="4">
        <v>12</v>
      </c>
      <c r="E15" s="14">
        <v>8250</v>
      </c>
      <c r="F15" s="14">
        <f t="shared" si="0"/>
        <v>99000</v>
      </c>
      <c r="G15" s="14">
        <v>6200</v>
      </c>
      <c r="H15" s="3">
        <f t="shared" si="1"/>
        <v>74400</v>
      </c>
      <c r="I15" s="3">
        <v>11882</v>
      </c>
      <c r="J15" s="14">
        <v>142588</v>
      </c>
      <c r="K15" s="14">
        <f t="shared" si="2"/>
        <v>8777.3333333333339</v>
      </c>
      <c r="L15" s="3">
        <f t="shared" si="3"/>
        <v>105328</v>
      </c>
      <c r="M15" s="7"/>
    </row>
    <row r="16" spans="2:13" ht="22.5">
      <c r="B16" s="6">
        <v>14</v>
      </c>
      <c r="C16" s="10" t="s">
        <v>9</v>
      </c>
      <c r="D16" s="4">
        <v>6</v>
      </c>
      <c r="E16" s="14">
        <v>15605</v>
      </c>
      <c r="F16" s="14">
        <f t="shared" si="0"/>
        <v>93630</v>
      </c>
      <c r="G16" s="14">
        <v>7900</v>
      </c>
      <c r="H16" s="3">
        <f t="shared" si="1"/>
        <v>47400</v>
      </c>
      <c r="I16" s="3">
        <v>8529</v>
      </c>
      <c r="J16" s="14">
        <v>51176</v>
      </c>
      <c r="K16" s="14">
        <f t="shared" si="2"/>
        <v>10678</v>
      </c>
      <c r="L16" s="3">
        <f t="shared" si="3"/>
        <v>64068</v>
      </c>
      <c r="M16" s="7"/>
    </row>
    <row r="17" spans="2:13" ht="22.5">
      <c r="B17" s="6">
        <v>15</v>
      </c>
      <c r="C17" s="18" t="s">
        <v>50</v>
      </c>
      <c r="D17" s="4">
        <v>12</v>
      </c>
      <c r="E17" s="14">
        <v>7600</v>
      </c>
      <c r="F17" s="14">
        <f t="shared" si="0"/>
        <v>91200</v>
      </c>
      <c r="G17" s="14">
        <v>3500</v>
      </c>
      <c r="H17" s="3">
        <f t="shared" si="1"/>
        <v>42000</v>
      </c>
      <c r="I17" s="3">
        <v>7470</v>
      </c>
      <c r="J17" s="14">
        <v>89647</v>
      </c>
      <c r="K17" s="14">
        <f t="shared" si="2"/>
        <v>6190</v>
      </c>
      <c r="L17" s="3">
        <f t="shared" si="3"/>
        <v>74280</v>
      </c>
      <c r="M17" s="7"/>
    </row>
    <row r="18" spans="2:13" ht="22.5">
      <c r="B18" s="6">
        <v>16</v>
      </c>
      <c r="C18" s="10" t="s">
        <v>10</v>
      </c>
      <c r="D18" s="4">
        <v>30</v>
      </c>
      <c r="E18" s="14">
        <v>4502</v>
      </c>
      <c r="F18" s="14">
        <f t="shared" si="0"/>
        <v>135060</v>
      </c>
      <c r="G18" s="14">
        <v>4200</v>
      </c>
      <c r="H18" s="3">
        <f t="shared" si="1"/>
        <v>126000</v>
      </c>
      <c r="I18" s="3">
        <v>8088</v>
      </c>
      <c r="J18" s="14">
        <v>242647</v>
      </c>
      <c r="K18" s="14">
        <f t="shared" si="2"/>
        <v>5596.666666666667</v>
      </c>
      <c r="L18" s="3">
        <f t="shared" si="3"/>
        <v>167900</v>
      </c>
      <c r="M18" s="7"/>
    </row>
    <row r="19" spans="2:13" ht="22.5">
      <c r="B19" s="6">
        <v>17</v>
      </c>
      <c r="C19" s="10" t="s">
        <v>11</v>
      </c>
      <c r="D19" s="4">
        <v>6</v>
      </c>
      <c r="E19" s="14">
        <v>31680</v>
      </c>
      <c r="F19" s="14">
        <f t="shared" si="0"/>
        <v>190080</v>
      </c>
      <c r="G19" s="14">
        <v>22990</v>
      </c>
      <c r="H19" s="3">
        <f t="shared" si="1"/>
        <v>137940</v>
      </c>
      <c r="I19" s="3">
        <v>24806</v>
      </c>
      <c r="J19" s="14">
        <v>148835</v>
      </c>
      <c r="K19" s="14">
        <f t="shared" si="2"/>
        <v>26492</v>
      </c>
      <c r="L19" s="3">
        <f t="shared" si="3"/>
        <v>158952</v>
      </c>
      <c r="M19" s="7"/>
    </row>
    <row r="20" spans="2:13" ht="22.5">
      <c r="B20" s="6">
        <v>18</v>
      </c>
      <c r="C20" s="18" t="s">
        <v>33</v>
      </c>
      <c r="D20" s="4">
        <v>6</v>
      </c>
      <c r="E20" s="14">
        <v>126051</v>
      </c>
      <c r="F20" s="14">
        <f t="shared" si="0"/>
        <v>756306</v>
      </c>
      <c r="G20" s="14">
        <v>80500</v>
      </c>
      <c r="H20" s="3">
        <f t="shared" si="1"/>
        <v>483000</v>
      </c>
      <c r="I20" s="19"/>
      <c r="J20" s="25"/>
      <c r="K20" s="14">
        <f t="shared" si="2"/>
        <v>103275.5</v>
      </c>
      <c r="L20" s="19">
        <f t="shared" si="3"/>
        <v>619653</v>
      </c>
      <c r="M20" s="7"/>
    </row>
    <row r="21" spans="2:13" ht="33.75">
      <c r="B21" s="6">
        <v>19</v>
      </c>
      <c r="C21" s="18" t="s">
        <v>51</v>
      </c>
      <c r="D21" s="4">
        <v>6</v>
      </c>
      <c r="E21" s="14">
        <v>4550</v>
      </c>
      <c r="F21" s="14">
        <f t="shared" si="0"/>
        <v>27300</v>
      </c>
      <c r="G21" s="14">
        <v>7100</v>
      </c>
      <c r="H21" s="3">
        <f t="shared" si="1"/>
        <v>42600</v>
      </c>
      <c r="I21" s="3">
        <v>94447</v>
      </c>
      <c r="J21" s="14">
        <f t="shared" ref="J21:J54" si="4">I21*D21</f>
        <v>566682</v>
      </c>
      <c r="K21" s="14">
        <f t="shared" si="2"/>
        <v>35365.666666666664</v>
      </c>
      <c r="L21" s="3">
        <f t="shared" si="3"/>
        <v>212194</v>
      </c>
      <c r="M21" s="7"/>
    </row>
    <row r="22" spans="2:13" ht="22.5">
      <c r="B22" s="6">
        <v>20</v>
      </c>
      <c r="C22" s="10" t="s">
        <v>34</v>
      </c>
      <c r="D22" s="4">
        <v>8</v>
      </c>
      <c r="E22" s="14"/>
      <c r="F22" s="14"/>
      <c r="G22" s="14">
        <v>25600</v>
      </c>
      <c r="H22" s="3">
        <f t="shared" si="1"/>
        <v>204800</v>
      </c>
      <c r="I22" s="3">
        <v>83300</v>
      </c>
      <c r="J22" s="14">
        <v>666400</v>
      </c>
      <c r="K22" s="14">
        <f t="shared" si="2"/>
        <v>54450</v>
      </c>
      <c r="L22" s="3">
        <f t="shared" si="3"/>
        <v>435600</v>
      </c>
      <c r="M22" s="7"/>
    </row>
    <row r="23" spans="2:13">
      <c r="B23" s="6">
        <v>21</v>
      </c>
      <c r="C23" s="10" t="s">
        <v>12</v>
      </c>
      <c r="D23" s="4">
        <v>25</v>
      </c>
      <c r="E23" s="14">
        <v>3445</v>
      </c>
      <c r="F23" s="14">
        <f t="shared" si="0"/>
        <v>86125</v>
      </c>
      <c r="G23" s="14">
        <v>3080</v>
      </c>
      <c r="H23" s="3">
        <f t="shared" si="1"/>
        <v>77000</v>
      </c>
      <c r="I23" s="3">
        <v>6471</v>
      </c>
      <c r="J23" s="14">
        <v>161765</v>
      </c>
      <c r="K23" s="14">
        <f t="shared" si="2"/>
        <v>4332</v>
      </c>
      <c r="L23" s="3">
        <f t="shared" si="3"/>
        <v>108300</v>
      </c>
      <c r="M23" s="7"/>
    </row>
    <row r="24" spans="2:13">
      <c r="B24" s="6">
        <v>22</v>
      </c>
      <c r="C24" s="10" t="s">
        <v>13</v>
      </c>
      <c r="D24" s="4">
        <v>20</v>
      </c>
      <c r="E24" s="14">
        <v>1565</v>
      </c>
      <c r="F24" s="14">
        <f t="shared" si="0"/>
        <v>31300</v>
      </c>
      <c r="G24" s="14">
        <v>2450</v>
      </c>
      <c r="H24" s="3">
        <f t="shared" si="1"/>
        <v>49000</v>
      </c>
      <c r="I24" s="3">
        <v>3882</v>
      </c>
      <c r="J24" s="14">
        <v>77647</v>
      </c>
      <c r="K24" s="14">
        <f t="shared" si="2"/>
        <v>2632.3333333333335</v>
      </c>
      <c r="L24" s="3">
        <f t="shared" si="3"/>
        <v>52646.666666666672</v>
      </c>
      <c r="M24" s="7"/>
    </row>
    <row r="25" spans="2:13" ht="22.5">
      <c r="B25" s="6">
        <v>23</v>
      </c>
      <c r="C25" s="10" t="s">
        <v>35</v>
      </c>
      <c r="D25" s="4">
        <v>3</v>
      </c>
      <c r="E25" s="14">
        <v>4706</v>
      </c>
      <c r="F25" s="14">
        <f t="shared" si="0"/>
        <v>14118</v>
      </c>
      <c r="G25" s="14">
        <v>9800</v>
      </c>
      <c r="H25" s="3">
        <f t="shared" si="1"/>
        <v>29400</v>
      </c>
      <c r="I25" s="3">
        <v>5280</v>
      </c>
      <c r="J25" s="14">
        <v>15882</v>
      </c>
      <c r="K25" s="14">
        <f t="shared" si="2"/>
        <v>6595.333333333333</v>
      </c>
      <c r="L25" s="3">
        <f t="shared" si="3"/>
        <v>19786</v>
      </c>
      <c r="M25" s="7"/>
    </row>
    <row r="26" spans="2:13" ht="22.5">
      <c r="B26" s="6">
        <v>24</v>
      </c>
      <c r="C26" s="18" t="s">
        <v>52</v>
      </c>
      <c r="D26" s="4">
        <v>6</v>
      </c>
      <c r="E26" s="14"/>
      <c r="F26" s="3"/>
      <c r="G26" s="14">
        <v>39100</v>
      </c>
      <c r="H26" s="3">
        <f t="shared" si="1"/>
        <v>234600</v>
      </c>
      <c r="I26" s="3">
        <v>41969</v>
      </c>
      <c r="J26" s="14">
        <v>251811</v>
      </c>
      <c r="K26" s="14">
        <f t="shared" si="2"/>
        <v>40534.5</v>
      </c>
      <c r="L26" s="3">
        <f t="shared" si="3"/>
        <v>243207</v>
      </c>
      <c r="M26" s="7"/>
    </row>
    <row r="27" spans="2:13" ht="22.5">
      <c r="B27" s="6">
        <v>25</v>
      </c>
      <c r="C27" s="18" t="s">
        <v>53</v>
      </c>
      <c r="D27" s="4">
        <v>50</v>
      </c>
      <c r="E27" s="14">
        <v>12824</v>
      </c>
      <c r="F27" s="14">
        <f t="shared" si="0"/>
        <v>641200</v>
      </c>
      <c r="G27" s="14">
        <v>8200</v>
      </c>
      <c r="H27" s="3">
        <f t="shared" si="1"/>
        <v>410000</v>
      </c>
      <c r="I27" s="19"/>
      <c r="J27" s="25"/>
      <c r="K27" s="14">
        <f t="shared" si="2"/>
        <v>10512</v>
      </c>
      <c r="L27" s="19">
        <f t="shared" si="3"/>
        <v>525600</v>
      </c>
      <c r="M27" s="7"/>
    </row>
    <row r="28" spans="2:13" ht="22.5">
      <c r="B28" s="6">
        <v>26</v>
      </c>
      <c r="C28" s="10" t="s">
        <v>36</v>
      </c>
      <c r="D28" s="4">
        <v>15</v>
      </c>
      <c r="E28" s="14"/>
      <c r="F28" s="14"/>
      <c r="G28" s="14">
        <v>12000</v>
      </c>
      <c r="H28" s="3">
        <f t="shared" si="1"/>
        <v>180000</v>
      </c>
      <c r="I28" s="3">
        <v>28700</v>
      </c>
      <c r="J28" s="14">
        <v>430588</v>
      </c>
      <c r="K28" s="14">
        <f t="shared" si="2"/>
        <v>20350</v>
      </c>
      <c r="L28" s="3">
        <f t="shared" si="3"/>
        <v>305250</v>
      </c>
      <c r="M28" s="7"/>
    </row>
    <row r="29" spans="2:13" ht="22.5">
      <c r="B29" s="6">
        <v>27</v>
      </c>
      <c r="C29" s="10" t="s">
        <v>14</v>
      </c>
      <c r="D29" s="4">
        <v>20</v>
      </c>
      <c r="E29" s="14">
        <v>4036</v>
      </c>
      <c r="F29" s="14">
        <f t="shared" si="0"/>
        <v>80720</v>
      </c>
      <c r="G29" s="14">
        <v>5200</v>
      </c>
      <c r="H29" s="3">
        <f t="shared" si="1"/>
        <v>104000</v>
      </c>
      <c r="I29" s="3">
        <v>6765</v>
      </c>
      <c r="J29" s="14">
        <v>135294</v>
      </c>
      <c r="K29" s="14">
        <f t="shared" si="2"/>
        <v>5333.666666666667</v>
      </c>
      <c r="L29" s="3">
        <f t="shared" si="3"/>
        <v>106673.33333333334</v>
      </c>
      <c r="M29" s="7"/>
    </row>
    <row r="30" spans="2:13" ht="21" customHeight="1">
      <c r="B30" s="6">
        <v>28</v>
      </c>
      <c r="C30" s="10" t="s">
        <v>37</v>
      </c>
      <c r="D30" s="4">
        <v>10</v>
      </c>
      <c r="E30" s="14">
        <v>35000</v>
      </c>
      <c r="F30" s="14">
        <f t="shared" si="0"/>
        <v>350000</v>
      </c>
      <c r="G30" s="14">
        <v>24600</v>
      </c>
      <c r="H30" s="3">
        <f t="shared" si="1"/>
        <v>246000</v>
      </c>
      <c r="I30" s="3">
        <v>48842</v>
      </c>
      <c r="J30" s="14">
        <v>484824</v>
      </c>
      <c r="K30" s="14">
        <f t="shared" si="2"/>
        <v>36147.333333333336</v>
      </c>
      <c r="L30" s="3">
        <f t="shared" si="3"/>
        <v>361473.33333333337</v>
      </c>
      <c r="M30" s="7"/>
    </row>
    <row r="31" spans="2:13" ht="33.75">
      <c r="B31" s="6">
        <v>29</v>
      </c>
      <c r="C31" s="18" t="s">
        <v>54</v>
      </c>
      <c r="D31" s="4">
        <v>7</v>
      </c>
      <c r="E31" s="14">
        <v>22000</v>
      </c>
      <c r="F31" s="14">
        <f t="shared" si="0"/>
        <v>154000</v>
      </c>
      <c r="G31" s="14">
        <v>19200</v>
      </c>
      <c r="H31" s="3">
        <f t="shared" si="1"/>
        <v>134400</v>
      </c>
      <c r="I31" s="3">
        <v>41732</v>
      </c>
      <c r="J31" s="14">
        <v>292126</v>
      </c>
      <c r="K31" s="14">
        <f t="shared" si="2"/>
        <v>27644</v>
      </c>
      <c r="L31" s="3">
        <f t="shared" si="3"/>
        <v>193508</v>
      </c>
      <c r="M31" s="7"/>
    </row>
    <row r="32" spans="2:13" ht="22.5">
      <c r="B32" s="6">
        <v>30</v>
      </c>
      <c r="C32" s="10" t="s">
        <v>38</v>
      </c>
      <c r="D32" s="4">
        <v>80</v>
      </c>
      <c r="E32" s="14">
        <f>15000</f>
        <v>15000</v>
      </c>
      <c r="F32" s="3">
        <v>1428000</v>
      </c>
      <c r="G32" s="14">
        <v>13000</v>
      </c>
      <c r="H32" s="3">
        <f t="shared" si="1"/>
        <v>1040000</v>
      </c>
      <c r="I32" s="19"/>
      <c r="J32" s="25"/>
      <c r="K32" s="14">
        <f t="shared" si="2"/>
        <v>14000</v>
      </c>
      <c r="L32" s="19">
        <f t="shared" si="3"/>
        <v>1120000</v>
      </c>
      <c r="M32" s="11"/>
    </row>
    <row r="33" spans="2:13" ht="22.5">
      <c r="B33" s="6">
        <v>31</v>
      </c>
      <c r="C33" s="10" t="s">
        <v>15</v>
      </c>
      <c r="D33" s="4">
        <v>3</v>
      </c>
      <c r="E33" s="14">
        <v>100840</v>
      </c>
      <c r="F33" s="21">
        <v>359999</v>
      </c>
      <c r="G33" s="14">
        <v>85000</v>
      </c>
      <c r="H33" s="3">
        <f t="shared" si="1"/>
        <v>255000</v>
      </c>
      <c r="I33" s="3"/>
      <c r="J33" s="14"/>
      <c r="K33" s="14">
        <f t="shared" si="2"/>
        <v>92920</v>
      </c>
      <c r="L33" s="3">
        <f t="shared" si="3"/>
        <v>278760</v>
      </c>
      <c r="M33" s="8"/>
    </row>
    <row r="34" spans="2:13" ht="22.5">
      <c r="B34" s="6">
        <v>32</v>
      </c>
      <c r="C34" s="10" t="s">
        <v>16</v>
      </c>
      <c r="D34" s="4">
        <v>5</v>
      </c>
      <c r="E34" s="14">
        <v>100840</v>
      </c>
      <c r="F34" s="22">
        <v>599998</v>
      </c>
      <c r="G34" s="14">
        <v>85000</v>
      </c>
      <c r="H34" s="3">
        <f t="shared" si="1"/>
        <v>425000</v>
      </c>
      <c r="I34" s="3"/>
      <c r="J34" s="14"/>
      <c r="K34" s="14">
        <f t="shared" si="2"/>
        <v>92920</v>
      </c>
      <c r="L34" s="3">
        <f t="shared" si="3"/>
        <v>464600</v>
      </c>
      <c r="M34" s="8"/>
    </row>
    <row r="35" spans="2:13" ht="22.5">
      <c r="B35" s="6">
        <v>33</v>
      </c>
      <c r="C35" s="10" t="s">
        <v>17</v>
      </c>
      <c r="D35" s="4">
        <v>3</v>
      </c>
      <c r="E35" s="14"/>
      <c r="F35" s="3"/>
      <c r="G35" s="14">
        <v>160200</v>
      </c>
      <c r="H35" s="3">
        <f t="shared" si="1"/>
        <v>480600</v>
      </c>
      <c r="I35" s="19"/>
      <c r="J35" s="25"/>
      <c r="K35" s="14">
        <f t="shared" si="2"/>
        <v>160200</v>
      </c>
      <c r="L35" s="19">
        <f t="shared" si="3"/>
        <v>480600</v>
      </c>
      <c r="M35" s="7"/>
    </row>
    <row r="36" spans="2:13" ht="22.5">
      <c r="B36" s="6">
        <v>34</v>
      </c>
      <c r="C36" s="10" t="s">
        <v>18</v>
      </c>
      <c r="D36" s="4">
        <v>3</v>
      </c>
      <c r="E36" s="14">
        <f>16800</f>
        <v>16800</v>
      </c>
      <c r="F36" s="3">
        <v>59976</v>
      </c>
      <c r="G36" s="14">
        <v>16000</v>
      </c>
      <c r="H36" s="3">
        <f t="shared" si="1"/>
        <v>48000</v>
      </c>
      <c r="I36" s="3">
        <v>45301</v>
      </c>
      <c r="J36" s="14">
        <v>135902</v>
      </c>
      <c r="K36" s="14">
        <f t="shared" si="2"/>
        <v>26033.666666666668</v>
      </c>
      <c r="L36" s="3">
        <f t="shared" si="3"/>
        <v>78101</v>
      </c>
      <c r="M36" s="7"/>
    </row>
    <row r="37" spans="2:13" ht="22.5">
      <c r="B37" s="6">
        <v>35</v>
      </c>
      <c r="C37" s="10" t="s">
        <v>39</v>
      </c>
      <c r="D37" s="4">
        <v>10</v>
      </c>
      <c r="E37" s="14">
        <v>46680</v>
      </c>
      <c r="F37" s="14">
        <f t="shared" si="0"/>
        <v>466800</v>
      </c>
      <c r="G37" s="14">
        <v>39000</v>
      </c>
      <c r="H37" s="3">
        <f t="shared" si="1"/>
        <v>390000</v>
      </c>
      <c r="I37" s="3">
        <v>55900</v>
      </c>
      <c r="J37" s="14">
        <v>558824</v>
      </c>
      <c r="K37" s="14">
        <f t="shared" si="2"/>
        <v>47193.333333333336</v>
      </c>
      <c r="L37" s="3">
        <f t="shared" si="3"/>
        <v>471933.33333333337</v>
      </c>
      <c r="M37" s="7"/>
    </row>
    <row r="38" spans="2:13" ht="21" customHeight="1">
      <c r="B38" s="6">
        <v>36</v>
      </c>
      <c r="C38" s="10" t="s">
        <v>40</v>
      </c>
      <c r="D38" s="4">
        <v>10</v>
      </c>
      <c r="E38" s="14">
        <v>22000</v>
      </c>
      <c r="F38" s="14">
        <f t="shared" si="0"/>
        <v>220000</v>
      </c>
      <c r="G38" s="14">
        <v>26300</v>
      </c>
      <c r="H38" s="3">
        <f t="shared" si="1"/>
        <v>263000</v>
      </c>
      <c r="I38" s="3"/>
      <c r="J38" s="14"/>
      <c r="K38" s="14">
        <f t="shared" si="2"/>
        <v>24150</v>
      </c>
      <c r="L38" s="3">
        <f t="shared" si="3"/>
        <v>241500</v>
      </c>
      <c r="M38" s="7"/>
    </row>
    <row r="39" spans="2:13" ht="22.5">
      <c r="B39" s="6">
        <v>37</v>
      </c>
      <c r="C39" s="18" t="s">
        <v>55</v>
      </c>
      <c r="D39" s="4">
        <v>3</v>
      </c>
      <c r="E39" s="14"/>
      <c r="F39" s="3"/>
      <c r="G39" s="14">
        <v>20000</v>
      </c>
      <c r="H39" s="3">
        <f t="shared" si="1"/>
        <v>60000</v>
      </c>
      <c r="I39" s="3">
        <v>79709</v>
      </c>
      <c r="J39" s="14">
        <f t="shared" si="4"/>
        <v>239127</v>
      </c>
      <c r="K39" s="14">
        <f t="shared" si="2"/>
        <v>49854.5</v>
      </c>
      <c r="L39" s="3">
        <f t="shared" si="3"/>
        <v>149563.5</v>
      </c>
      <c r="M39" s="11"/>
    </row>
    <row r="40" spans="2:13">
      <c r="B40" s="6">
        <v>38</v>
      </c>
      <c r="C40" s="10" t="s">
        <v>19</v>
      </c>
      <c r="D40" s="4">
        <v>2</v>
      </c>
      <c r="E40" s="14">
        <f>1416680</f>
        <v>1416680</v>
      </c>
      <c r="F40" s="3">
        <v>3371698</v>
      </c>
      <c r="G40" s="14">
        <v>2400000</v>
      </c>
      <c r="H40" s="3">
        <f t="shared" si="1"/>
        <v>4800000</v>
      </c>
      <c r="I40" s="3"/>
      <c r="J40" s="14"/>
      <c r="K40" s="14">
        <f t="shared" si="2"/>
        <v>1908340</v>
      </c>
      <c r="L40" s="3">
        <f t="shared" si="3"/>
        <v>3816680</v>
      </c>
      <c r="M40" s="11"/>
    </row>
    <row r="41" spans="2:13">
      <c r="B41" s="6">
        <v>39</v>
      </c>
      <c r="C41" s="10" t="s">
        <v>20</v>
      </c>
      <c r="D41" s="4">
        <v>2</v>
      </c>
      <c r="E41" s="14">
        <f>2358350</f>
        <v>2358350</v>
      </c>
      <c r="F41" s="3">
        <v>5612873</v>
      </c>
      <c r="G41" s="14">
        <v>2349300</v>
      </c>
      <c r="H41" s="3">
        <f t="shared" si="1"/>
        <v>4698600</v>
      </c>
      <c r="I41" s="3"/>
      <c r="J41" s="14"/>
      <c r="K41" s="14">
        <f t="shared" si="2"/>
        <v>2353825</v>
      </c>
      <c r="L41" s="3">
        <f t="shared" si="3"/>
        <v>4707650</v>
      </c>
      <c r="M41" s="7"/>
    </row>
    <row r="42" spans="2:13">
      <c r="B42" s="6">
        <v>40</v>
      </c>
      <c r="C42" s="10" t="s">
        <v>21</v>
      </c>
      <c r="D42" s="4">
        <v>1</v>
      </c>
      <c r="E42" s="14">
        <f>1895000</f>
        <v>1895000</v>
      </c>
      <c r="F42" s="3">
        <v>2255050</v>
      </c>
      <c r="G42" s="14">
        <v>4000000</v>
      </c>
      <c r="H42" s="3">
        <f t="shared" si="1"/>
        <v>4000000</v>
      </c>
      <c r="I42" s="3"/>
      <c r="J42" s="14"/>
      <c r="K42" s="14">
        <f t="shared" si="2"/>
        <v>2947500</v>
      </c>
      <c r="L42" s="3">
        <f t="shared" si="3"/>
        <v>2947500</v>
      </c>
      <c r="M42" s="7"/>
    </row>
    <row r="43" spans="2:13" ht="23.1" customHeight="1">
      <c r="B43" s="6">
        <v>41</v>
      </c>
      <c r="C43" s="18" t="s">
        <v>56</v>
      </c>
      <c r="D43" s="4">
        <v>6</v>
      </c>
      <c r="E43" s="14"/>
      <c r="F43" s="3"/>
      <c r="G43" s="14">
        <v>74900</v>
      </c>
      <c r="H43" s="3">
        <f t="shared" si="1"/>
        <v>449400</v>
      </c>
      <c r="I43" s="3">
        <v>206532</v>
      </c>
      <c r="J43" s="14">
        <v>1239189</v>
      </c>
      <c r="K43" s="14">
        <f t="shared" si="2"/>
        <v>140716</v>
      </c>
      <c r="L43" s="3">
        <f t="shared" si="3"/>
        <v>844296</v>
      </c>
      <c r="M43" s="7"/>
    </row>
    <row r="44" spans="2:13" ht="33.75">
      <c r="B44" s="6">
        <v>42</v>
      </c>
      <c r="C44" s="18" t="s">
        <v>57</v>
      </c>
      <c r="D44" s="4">
        <v>1</v>
      </c>
      <c r="E44" s="14"/>
      <c r="F44" s="3"/>
      <c r="G44" s="14">
        <v>257833</v>
      </c>
      <c r="H44" s="3">
        <f t="shared" si="1"/>
        <v>257833</v>
      </c>
      <c r="I44" s="3">
        <v>835744</v>
      </c>
      <c r="J44" s="14">
        <f t="shared" si="4"/>
        <v>835744</v>
      </c>
      <c r="K44" s="14">
        <f t="shared" si="2"/>
        <v>546788.5</v>
      </c>
      <c r="L44" s="3">
        <f t="shared" si="3"/>
        <v>546788.5</v>
      </c>
      <c r="M44" s="7"/>
    </row>
    <row r="45" spans="2:13" ht="22.5">
      <c r="B45" s="6">
        <v>43</v>
      </c>
      <c r="C45" s="10" t="s">
        <v>68</v>
      </c>
      <c r="D45" s="4">
        <v>1</v>
      </c>
      <c r="E45" s="14"/>
      <c r="F45" s="14"/>
      <c r="G45" s="14">
        <v>33600</v>
      </c>
      <c r="H45" s="3">
        <f t="shared" si="1"/>
        <v>33600</v>
      </c>
      <c r="I45" s="3">
        <v>76622</v>
      </c>
      <c r="J45" s="14">
        <f t="shared" si="4"/>
        <v>76622</v>
      </c>
      <c r="K45" s="14">
        <f t="shared" si="2"/>
        <v>55111</v>
      </c>
      <c r="L45" s="3">
        <f t="shared" si="3"/>
        <v>55111</v>
      </c>
      <c r="M45" s="7"/>
    </row>
    <row r="46" spans="2:13" ht="21" customHeight="1">
      <c r="B46" s="6">
        <v>44</v>
      </c>
      <c r="C46" s="10" t="s">
        <v>22</v>
      </c>
      <c r="D46" s="4">
        <v>1</v>
      </c>
      <c r="E46" s="14"/>
      <c r="F46" s="14"/>
      <c r="G46" s="14">
        <v>89000</v>
      </c>
      <c r="H46" s="3">
        <f t="shared" si="1"/>
        <v>89000</v>
      </c>
      <c r="I46" s="3">
        <v>132433</v>
      </c>
      <c r="J46" s="14">
        <f t="shared" si="4"/>
        <v>132433</v>
      </c>
      <c r="K46" s="14">
        <f t="shared" si="2"/>
        <v>110716.5</v>
      </c>
      <c r="L46" s="3">
        <f t="shared" si="3"/>
        <v>110716.5</v>
      </c>
      <c r="M46" s="7"/>
    </row>
    <row r="47" spans="2:13">
      <c r="B47" s="6">
        <v>45</v>
      </c>
      <c r="C47" s="10" t="s">
        <v>41</v>
      </c>
      <c r="D47" s="4">
        <v>6</v>
      </c>
      <c r="E47" s="14">
        <f>3934</f>
        <v>3934</v>
      </c>
      <c r="F47" s="14">
        <v>28017</v>
      </c>
      <c r="G47" s="14">
        <v>4200</v>
      </c>
      <c r="H47" s="3">
        <f t="shared" si="1"/>
        <v>25200</v>
      </c>
      <c r="I47" s="3">
        <v>7994</v>
      </c>
      <c r="J47" s="14">
        <f t="shared" si="4"/>
        <v>47964</v>
      </c>
      <c r="K47" s="14">
        <f t="shared" si="2"/>
        <v>5376</v>
      </c>
      <c r="L47" s="3">
        <f t="shared" si="3"/>
        <v>32256</v>
      </c>
      <c r="M47" s="7"/>
    </row>
    <row r="48" spans="2:13" ht="22.5">
      <c r="B48" s="6">
        <v>46</v>
      </c>
      <c r="C48" s="18" t="s">
        <v>58</v>
      </c>
      <c r="D48" s="4">
        <v>12</v>
      </c>
      <c r="E48" s="14">
        <f>5014</f>
        <v>5014</v>
      </c>
      <c r="F48" s="14">
        <v>71600</v>
      </c>
      <c r="G48" s="14">
        <v>19000</v>
      </c>
      <c r="H48" s="3">
        <f t="shared" si="1"/>
        <v>228000</v>
      </c>
      <c r="I48" s="3">
        <v>19873</v>
      </c>
      <c r="J48" s="14">
        <f t="shared" si="4"/>
        <v>238476</v>
      </c>
      <c r="K48" s="14">
        <f t="shared" si="2"/>
        <v>14629</v>
      </c>
      <c r="L48" s="3">
        <f t="shared" si="3"/>
        <v>175548</v>
      </c>
      <c r="M48" s="7"/>
    </row>
    <row r="49" spans="2:13" ht="22.5">
      <c r="B49" s="6">
        <v>47</v>
      </c>
      <c r="C49" s="18" t="s">
        <v>67</v>
      </c>
      <c r="D49" s="4">
        <v>30</v>
      </c>
      <c r="E49" s="14">
        <f>74750</f>
        <v>74750</v>
      </c>
      <c r="F49" s="14">
        <v>2668575</v>
      </c>
      <c r="G49" s="14">
        <v>22500</v>
      </c>
      <c r="H49" s="3">
        <f t="shared" si="1"/>
        <v>675000</v>
      </c>
      <c r="I49" s="3">
        <v>94430</v>
      </c>
      <c r="J49" s="14">
        <v>2832900</v>
      </c>
      <c r="K49" s="14">
        <f t="shared" si="2"/>
        <v>63893.333333333336</v>
      </c>
      <c r="L49" s="3">
        <f t="shared" si="3"/>
        <v>1916800</v>
      </c>
      <c r="M49" s="7"/>
    </row>
    <row r="50" spans="2:13" ht="33.75">
      <c r="B50" s="6">
        <v>48</v>
      </c>
      <c r="C50" s="10" t="s">
        <v>42</v>
      </c>
      <c r="D50" s="4">
        <v>3</v>
      </c>
      <c r="E50" s="14">
        <v>6540</v>
      </c>
      <c r="F50" s="14">
        <v>23348</v>
      </c>
      <c r="G50" s="14">
        <v>5600</v>
      </c>
      <c r="H50" s="3">
        <f t="shared" si="1"/>
        <v>16800</v>
      </c>
      <c r="I50" s="3">
        <v>8800</v>
      </c>
      <c r="J50" s="14">
        <v>26250</v>
      </c>
      <c r="K50" s="14">
        <f t="shared" si="2"/>
        <v>6980</v>
      </c>
      <c r="L50" s="3">
        <f t="shared" si="3"/>
        <v>20940</v>
      </c>
      <c r="M50" s="7"/>
    </row>
    <row r="51" spans="2:13" ht="24" customHeight="1">
      <c r="B51" s="6">
        <v>49</v>
      </c>
      <c r="C51" s="10" t="s">
        <v>23</v>
      </c>
      <c r="D51" s="4">
        <v>12</v>
      </c>
      <c r="E51" s="14">
        <f>3000</f>
        <v>3000</v>
      </c>
      <c r="F51" s="14">
        <v>42840</v>
      </c>
      <c r="G51" s="14">
        <v>2500</v>
      </c>
      <c r="H51" s="3">
        <f t="shared" si="1"/>
        <v>30000</v>
      </c>
      <c r="I51" s="3">
        <v>4000</v>
      </c>
      <c r="J51" s="14">
        <v>47880</v>
      </c>
      <c r="K51" s="14">
        <f t="shared" si="2"/>
        <v>3166.6666666666665</v>
      </c>
      <c r="L51" s="3">
        <f t="shared" si="3"/>
        <v>38000</v>
      </c>
      <c r="M51" s="7"/>
    </row>
    <row r="52" spans="2:13" ht="22.5">
      <c r="B52" s="6">
        <v>50</v>
      </c>
      <c r="C52" s="18" t="s">
        <v>59</v>
      </c>
      <c r="D52" s="4">
        <v>50</v>
      </c>
      <c r="E52" s="14">
        <f>11180</f>
        <v>11180</v>
      </c>
      <c r="F52" s="14">
        <v>665210</v>
      </c>
      <c r="G52" s="14">
        <v>10900</v>
      </c>
      <c r="H52" s="3">
        <f t="shared" si="1"/>
        <v>545000</v>
      </c>
      <c r="I52" s="3">
        <v>21350</v>
      </c>
      <c r="J52" s="14">
        <f t="shared" si="4"/>
        <v>1067500</v>
      </c>
      <c r="K52" s="14">
        <f t="shared" si="2"/>
        <v>14476.666666666666</v>
      </c>
      <c r="L52" s="3">
        <f t="shared" si="3"/>
        <v>723833.33333333326</v>
      </c>
      <c r="M52" s="7"/>
    </row>
    <row r="53" spans="2:13" ht="21" customHeight="1">
      <c r="B53" s="6">
        <v>51</v>
      </c>
      <c r="C53" s="18" t="s">
        <v>60</v>
      </c>
      <c r="D53" s="4">
        <v>2</v>
      </c>
      <c r="E53" s="14"/>
      <c r="F53" s="14"/>
      <c r="G53" s="14">
        <v>45000</v>
      </c>
      <c r="H53" s="3">
        <f t="shared" si="1"/>
        <v>90000</v>
      </c>
      <c r="I53" s="3">
        <v>37800</v>
      </c>
      <c r="J53" s="14">
        <f t="shared" si="4"/>
        <v>75600</v>
      </c>
      <c r="K53" s="14">
        <f t="shared" si="2"/>
        <v>41400</v>
      </c>
      <c r="L53" s="3">
        <f t="shared" si="3"/>
        <v>82800</v>
      </c>
      <c r="M53" s="7"/>
    </row>
    <row r="54" spans="2:13" ht="22.5">
      <c r="B54" s="6">
        <v>52</v>
      </c>
      <c r="C54" s="18" t="s">
        <v>61</v>
      </c>
      <c r="D54" s="4">
        <v>2</v>
      </c>
      <c r="E54" s="14"/>
      <c r="F54" s="14"/>
      <c r="G54" s="14">
        <v>45000</v>
      </c>
      <c r="H54" s="3">
        <f t="shared" si="1"/>
        <v>90000</v>
      </c>
      <c r="I54" s="3">
        <v>33600</v>
      </c>
      <c r="J54" s="14">
        <f t="shared" si="4"/>
        <v>67200</v>
      </c>
      <c r="K54" s="14">
        <f t="shared" si="2"/>
        <v>39300</v>
      </c>
      <c r="L54" s="3">
        <f t="shared" si="3"/>
        <v>78600</v>
      </c>
      <c r="M54" s="7"/>
    </row>
    <row r="55" spans="2:13" ht="22.5">
      <c r="B55" s="6">
        <v>53</v>
      </c>
      <c r="C55" s="18" t="s">
        <v>62</v>
      </c>
      <c r="D55" s="4">
        <v>3</v>
      </c>
      <c r="E55" s="14">
        <v>52000</v>
      </c>
      <c r="F55" s="3">
        <v>185640</v>
      </c>
      <c r="G55" s="14">
        <v>58400</v>
      </c>
      <c r="H55" s="3">
        <f t="shared" si="1"/>
        <v>175200</v>
      </c>
      <c r="I55" s="3">
        <v>165540</v>
      </c>
      <c r="J55" s="14">
        <v>496619</v>
      </c>
      <c r="K55" s="14">
        <f t="shared" si="2"/>
        <v>91980</v>
      </c>
      <c r="L55" s="3">
        <f t="shared" si="3"/>
        <v>275940</v>
      </c>
      <c r="M55" s="7"/>
    </row>
    <row r="56" spans="2:13" ht="21" customHeight="1">
      <c r="B56" s="6">
        <v>54</v>
      </c>
      <c r="C56" s="10" t="s">
        <v>24</v>
      </c>
      <c r="D56" s="4">
        <v>6</v>
      </c>
      <c r="E56" s="14">
        <f>11000</f>
        <v>11000</v>
      </c>
      <c r="F56" s="14">
        <v>78540</v>
      </c>
      <c r="G56" s="14">
        <v>5000</v>
      </c>
      <c r="H56" s="3">
        <f t="shared" si="1"/>
        <v>30000</v>
      </c>
      <c r="I56" s="3">
        <v>32400</v>
      </c>
      <c r="J56" s="14">
        <v>194397</v>
      </c>
      <c r="K56" s="14">
        <f t="shared" si="2"/>
        <v>16133.333333333334</v>
      </c>
      <c r="L56" s="3">
        <f t="shared" si="3"/>
        <v>96800</v>
      </c>
      <c r="M56" s="7"/>
    </row>
    <row r="57" spans="2:13" ht="67.5">
      <c r="B57" s="6">
        <v>55</v>
      </c>
      <c r="C57" s="18" t="s">
        <v>66</v>
      </c>
      <c r="D57" s="4">
        <v>1</v>
      </c>
      <c r="E57" s="14">
        <f>392860</f>
        <v>392860</v>
      </c>
      <c r="F57" s="14">
        <v>467503</v>
      </c>
      <c r="G57" s="14">
        <v>359000</v>
      </c>
      <c r="H57" s="3">
        <f t="shared" si="1"/>
        <v>359000</v>
      </c>
      <c r="I57" s="19"/>
      <c r="J57" s="25"/>
      <c r="K57" s="14">
        <f t="shared" si="2"/>
        <v>375930</v>
      </c>
      <c r="L57" s="19">
        <f t="shared" si="3"/>
        <v>375930</v>
      </c>
      <c r="M57" s="7"/>
    </row>
    <row r="58" spans="2:13" ht="22.5">
      <c r="B58" s="6">
        <v>56</v>
      </c>
      <c r="C58" s="10" t="s">
        <v>25</v>
      </c>
      <c r="D58" s="4">
        <v>20</v>
      </c>
      <c r="E58" s="14">
        <f>17560</f>
        <v>17560</v>
      </c>
      <c r="F58" s="14">
        <v>417928</v>
      </c>
      <c r="G58" s="14">
        <v>16900</v>
      </c>
      <c r="H58" s="3">
        <f t="shared" si="1"/>
        <v>338000</v>
      </c>
      <c r="I58" s="19"/>
      <c r="J58" s="25"/>
      <c r="K58" s="14">
        <f t="shared" si="2"/>
        <v>17230</v>
      </c>
      <c r="L58" s="19">
        <f t="shared" si="3"/>
        <v>344600</v>
      </c>
      <c r="M58" s="7"/>
    </row>
    <row r="59" spans="2:13" ht="22.5">
      <c r="B59" s="6">
        <v>57</v>
      </c>
      <c r="C59" s="18" t="s">
        <v>63</v>
      </c>
      <c r="D59" s="4">
        <v>5</v>
      </c>
      <c r="E59" s="14">
        <f>75000</f>
        <v>75000</v>
      </c>
      <c r="F59" s="14">
        <v>446250</v>
      </c>
      <c r="G59" s="14">
        <v>60000</v>
      </c>
      <c r="H59" s="3">
        <f t="shared" si="1"/>
        <v>300000</v>
      </c>
      <c r="I59" s="3">
        <v>119100</v>
      </c>
      <c r="J59" s="14">
        <v>595588</v>
      </c>
      <c r="K59" s="14">
        <f t="shared" si="2"/>
        <v>84700</v>
      </c>
      <c r="L59" s="3">
        <f t="shared" si="3"/>
        <v>423500</v>
      </c>
      <c r="M59" s="7"/>
    </row>
    <row r="60" spans="2:13" ht="15.75">
      <c r="B60" s="6">
        <v>58</v>
      </c>
      <c r="C60" s="10" t="s">
        <v>26</v>
      </c>
      <c r="D60" s="4">
        <v>10</v>
      </c>
      <c r="E60" s="14">
        <f>750000</f>
        <v>750000</v>
      </c>
      <c r="F60" s="14">
        <v>8925000</v>
      </c>
      <c r="G60" s="14">
        <v>543000</v>
      </c>
      <c r="H60" s="3">
        <f t="shared" si="1"/>
        <v>5430000</v>
      </c>
      <c r="I60" s="3"/>
      <c r="J60" s="14"/>
      <c r="K60" s="14">
        <f t="shared" si="2"/>
        <v>646500</v>
      </c>
      <c r="L60" s="3">
        <f t="shared" si="3"/>
        <v>6465000</v>
      </c>
      <c r="M60" s="17"/>
    </row>
    <row r="61" spans="2:13" ht="15.95" customHeight="1">
      <c r="B61" s="32" t="s">
        <v>44</v>
      </c>
      <c r="C61" s="33"/>
      <c r="D61" s="34"/>
      <c r="E61" s="3">
        <f t="shared" ref="E61:L61" si="5">SUM(E3:E60)</f>
        <v>7908662</v>
      </c>
      <c r="F61" s="20">
        <f t="shared" si="5"/>
        <v>35076794</v>
      </c>
      <c r="G61" s="3">
        <f t="shared" si="5"/>
        <v>11267693</v>
      </c>
      <c r="H61" s="20">
        <f t="shared" si="5"/>
        <v>30767323</v>
      </c>
      <c r="I61" s="3">
        <f t="shared" si="5"/>
        <v>2487051</v>
      </c>
      <c r="J61" s="20">
        <f t="shared" si="5"/>
        <v>14270567</v>
      </c>
      <c r="K61" s="3">
        <f t="shared" si="5"/>
        <v>10594701.5</v>
      </c>
      <c r="L61" s="20">
        <f t="shared" si="5"/>
        <v>34470656.5</v>
      </c>
    </row>
    <row r="63" spans="2:13">
      <c r="F63" s="9"/>
      <c r="G63" s="9"/>
      <c r="I63" s="9"/>
    </row>
    <row r="64" spans="2:13">
      <c r="G64" s="24"/>
    </row>
  </sheetData>
  <mergeCells count="4">
    <mergeCell ref="E1:F1"/>
    <mergeCell ref="G1:H1"/>
    <mergeCell ref="I1:J1"/>
    <mergeCell ref="B61:D61"/>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64"/>
  <sheetViews>
    <sheetView tabSelected="1" topLeftCell="A58" zoomScale="94" workbookViewId="0">
      <selection activeCell="N67" sqref="N67"/>
    </sheetView>
  </sheetViews>
  <sheetFormatPr baseColWidth="10" defaultColWidth="10.77734375" defaultRowHeight="12.75"/>
  <cols>
    <col min="1" max="1" width="4.109375" style="51" customWidth="1"/>
    <col min="2" max="2" width="5.44140625" style="51" customWidth="1"/>
    <col min="3" max="3" width="30.88671875" style="51" customWidth="1"/>
    <col min="4" max="4" width="7.44140625" style="51" customWidth="1"/>
    <col min="5" max="5" width="8.109375" style="51" hidden="1" customWidth="1"/>
    <col min="6" max="6" width="10.77734375" style="51" hidden="1" customWidth="1"/>
    <col min="7" max="7" width="8" style="51" hidden="1" customWidth="1"/>
    <col min="8" max="8" width="10.77734375" style="51" hidden="1" customWidth="1"/>
    <col min="9" max="9" width="8" style="51" hidden="1" customWidth="1"/>
    <col min="10" max="10" width="10.77734375" style="51" hidden="1" customWidth="1"/>
    <col min="11" max="12" width="10.77734375" style="51"/>
    <col min="13" max="14" width="13.6640625" style="51" bestFit="1" customWidth="1"/>
    <col min="15" max="15" width="13.33203125" style="51" customWidth="1"/>
    <col min="16" max="16384" width="10.77734375" style="51"/>
  </cols>
  <sheetData>
    <row r="1" spans="2:17" ht="18.95" customHeight="1" thickBot="1">
      <c r="E1" s="52" t="s">
        <v>46</v>
      </c>
      <c r="F1" s="53"/>
      <c r="G1" s="54" t="s">
        <v>47</v>
      </c>
      <c r="H1" s="55"/>
      <c r="I1" s="56" t="s">
        <v>70</v>
      </c>
      <c r="J1" s="57"/>
    </row>
    <row r="2" spans="2:17" ht="39" thickBot="1">
      <c r="B2" s="35" t="s">
        <v>0</v>
      </c>
      <c r="C2" s="35" t="s">
        <v>1</v>
      </c>
      <c r="D2" s="36" t="s">
        <v>2</v>
      </c>
      <c r="E2" s="37" t="s">
        <v>43</v>
      </c>
      <c r="F2" s="37" t="s">
        <v>45</v>
      </c>
      <c r="G2" s="38" t="s">
        <v>43</v>
      </c>
      <c r="H2" s="38" t="s">
        <v>45</v>
      </c>
      <c r="I2" s="39" t="s">
        <v>43</v>
      </c>
      <c r="J2" s="39" t="s">
        <v>45</v>
      </c>
      <c r="K2" s="40" t="s">
        <v>48</v>
      </c>
      <c r="L2" s="40" t="s">
        <v>49</v>
      </c>
      <c r="M2" s="58" t="s">
        <v>71</v>
      </c>
      <c r="N2" s="58"/>
      <c r="O2" s="51" t="s">
        <v>72</v>
      </c>
      <c r="P2" s="51" t="s">
        <v>73</v>
      </c>
    </row>
    <row r="3" spans="2:17" ht="38.25">
      <c r="B3" s="41">
        <v>1</v>
      </c>
      <c r="C3" s="50" t="s">
        <v>3</v>
      </c>
      <c r="D3" s="41">
        <v>45</v>
      </c>
      <c r="E3" s="42">
        <v>12750</v>
      </c>
      <c r="F3" s="42">
        <f>E3*D3</f>
        <v>573750</v>
      </c>
      <c r="G3" s="42">
        <v>10450</v>
      </c>
      <c r="H3" s="42">
        <f>G3*D3</f>
        <v>470250</v>
      </c>
      <c r="I3" s="42">
        <v>19853</v>
      </c>
      <c r="J3" s="42">
        <v>893382</v>
      </c>
      <c r="K3" s="42">
        <f>ROUND(AVERAGE(E3,G3,I3),0)</f>
        <v>14351</v>
      </c>
      <c r="L3" s="43">
        <f>+K3*D3</f>
        <v>645795</v>
      </c>
      <c r="M3" s="59">
        <v>13700</v>
      </c>
      <c r="N3" s="60">
        <f>+D3*M3</f>
        <v>616500</v>
      </c>
      <c r="O3" s="51" t="b">
        <f>+IF(M3&lt;=K3,TRUE)</f>
        <v>1</v>
      </c>
      <c r="P3" s="51" t="b">
        <f>+IF(C3='[1]Table 1'!B4,TRUE)</f>
        <v>1</v>
      </c>
    </row>
    <row r="4" spans="2:17" ht="25.5">
      <c r="B4" s="41">
        <v>2</v>
      </c>
      <c r="C4" s="50" t="s">
        <v>28</v>
      </c>
      <c r="D4" s="41">
        <v>30</v>
      </c>
      <c r="E4" s="42">
        <v>2100</v>
      </c>
      <c r="F4" s="42">
        <f t="shared" ref="F4:F38" si="0">E4*D4</f>
        <v>63000</v>
      </c>
      <c r="G4" s="42">
        <v>4800</v>
      </c>
      <c r="H4" s="43">
        <f t="shared" ref="H4:H60" si="1">G4*D4</f>
        <v>144000</v>
      </c>
      <c r="I4" s="43">
        <v>2740</v>
      </c>
      <c r="J4" s="42">
        <v>82059</v>
      </c>
      <c r="K4" s="42">
        <f t="shared" ref="K4:K60" si="2">ROUND(AVERAGE(E4,G4,I4),0)</f>
        <v>3213</v>
      </c>
      <c r="L4" s="43">
        <f t="shared" ref="L4:L60" si="3">+K4*D4</f>
        <v>96390</v>
      </c>
      <c r="M4" s="59">
        <v>3100</v>
      </c>
      <c r="N4" s="60">
        <f t="shared" ref="N4:N60" si="4">+D4*M4</f>
        <v>93000</v>
      </c>
      <c r="O4" s="51" t="b">
        <f t="shared" ref="O4:O61" si="5">+IF(M4&lt;=K4,TRUE)</f>
        <v>1</v>
      </c>
      <c r="P4" s="51" t="b">
        <f>+IF(C4='[1]Table 1'!B5,TRUE)</f>
        <v>0</v>
      </c>
      <c r="Q4" s="62" t="s">
        <v>74</v>
      </c>
    </row>
    <row r="5" spans="2:17" ht="25.5">
      <c r="B5" s="41">
        <v>3</v>
      </c>
      <c r="C5" s="50" t="s">
        <v>29</v>
      </c>
      <c r="D5" s="41">
        <v>30</v>
      </c>
      <c r="E5" s="42">
        <v>1385</v>
      </c>
      <c r="F5" s="42">
        <f t="shared" si="0"/>
        <v>41550</v>
      </c>
      <c r="G5" s="42">
        <v>3100</v>
      </c>
      <c r="H5" s="43">
        <f t="shared" si="1"/>
        <v>93000</v>
      </c>
      <c r="I5" s="43">
        <v>1410</v>
      </c>
      <c r="J5" s="42">
        <v>42353</v>
      </c>
      <c r="K5" s="42">
        <f t="shared" si="2"/>
        <v>1965</v>
      </c>
      <c r="L5" s="43">
        <f t="shared" si="3"/>
        <v>58950</v>
      </c>
      <c r="M5" s="59">
        <v>1900</v>
      </c>
      <c r="N5" s="60">
        <f t="shared" si="4"/>
        <v>57000</v>
      </c>
      <c r="O5" s="51" t="b">
        <f t="shared" si="5"/>
        <v>1</v>
      </c>
      <c r="P5" s="51" t="b">
        <f>+IF(C5='[1]Table 1'!B6,TRUE)</f>
        <v>1</v>
      </c>
    </row>
    <row r="6" spans="2:17" ht="25.5">
      <c r="B6" s="41">
        <v>4</v>
      </c>
      <c r="C6" s="50" t="s">
        <v>30</v>
      </c>
      <c r="D6" s="41">
        <v>15</v>
      </c>
      <c r="E6" s="42"/>
      <c r="F6" s="42"/>
      <c r="G6" s="42">
        <v>2600</v>
      </c>
      <c r="H6" s="43">
        <f t="shared" si="1"/>
        <v>39000</v>
      </c>
      <c r="I6" s="43">
        <v>2940</v>
      </c>
      <c r="J6" s="42">
        <v>44118</v>
      </c>
      <c r="K6" s="42">
        <f t="shared" si="2"/>
        <v>2770</v>
      </c>
      <c r="L6" s="43">
        <f t="shared" si="3"/>
        <v>41550</v>
      </c>
      <c r="M6" s="59">
        <v>2670</v>
      </c>
      <c r="N6" s="60">
        <f t="shared" si="4"/>
        <v>40050</v>
      </c>
      <c r="O6" s="51" t="b">
        <f t="shared" si="5"/>
        <v>1</v>
      </c>
      <c r="P6" s="51" t="b">
        <f>+IF(C6='[1]Table 1'!B7,TRUE)</f>
        <v>1</v>
      </c>
    </row>
    <row r="7" spans="2:17" ht="25.5">
      <c r="B7" s="41">
        <v>5</v>
      </c>
      <c r="C7" s="50" t="s">
        <v>31</v>
      </c>
      <c r="D7" s="41">
        <v>10</v>
      </c>
      <c r="E7" s="42">
        <v>5810</v>
      </c>
      <c r="F7" s="42">
        <f t="shared" si="0"/>
        <v>58100</v>
      </c>
      <c r="G7" s="42">
        <v>4200</v>
      </c>
      <c r="H7" s="43">
        <f t="shared" si="1"/>
        <v>42000</v>
      </c>
      <c r="I7" s="43">
        <v>7420</v>
      </c>
      <c r="J7" s="42">
        <v>74118</v>
      </c>
      <c r="K7" s="42">
        <f t="shared" si="2"/>
        <v>5810</v>
      </c>
      <c r="L7" s="43">
        <f t="shared" si="3"/>
        <v>58100</v>
      </c>
      <c r="M7" s="59">
        <v>5790</v>
      </c>
      <c r="N7" s="60">
        <f t="shared" si="4"/>
        <v>57900</v>
      </c>
      <c r="O7" s="51" t="b">
        <f t="shared" si="5"/>
        <v>1</v>
      </c>
      <c r="P7" s="51" t="b">
        <f>+IF(C7='[1]Table 1'!B8,TRUE)</f>
        <v>0</v>
      </c>
      <c r="Q7" s="62" t="s">
        <v>74</v>
      </c>
    </row>
    <row r="8" spans="2:17" ht="21.95" customHeight="1">
      <c r="B8" s="41">
        <v>6</v>
      </c>
      <c r="C8" s="50" t="s">
        <v>4</v>
      </c>
      <c r="D8" s="41">
        <v>25</v>
      </c>
      <c r="E8" s="42">
        <v>9500</v>
      </c>
      <c r="F8" s="42">
        <f t="shared" si="0"/>
        <v>237500</v>
      </c>
      <c r="G8" s="42">
        <v>8700</v>
      </c>
      <c r="H8" s="43">
        <f t="shared" si="1"/>
        <v>217500</v>
      </c>
      <c r="I8" s="43">
        <v>7941</v>
      </c>
      <c r="J8" s="42">
        <v>198529</v>
      </c>
      <c r="K8" s="42">
        <f t="shared" si="2"/>
        <v>8714</v>
      </c>
      <c r="L8" s="43">
        <f t="shared" si="3"/>
        <v>217850</v>
      </c>
      <c r="M8" s="59">
        <v>8100</v>
      </c>
      <c r="N8" s="60">
        <f t="shared" si="4"/>
        <v>202500</v>
      </c>
      <c r="O8" s="51" t="b">
        <f t="shared" si="5"/>
        <v>1</v>
      </c>
      <c r="P8" s="51" t="b">
        <f>+IF(C8='[1]Table 1'!B9,TRUE)</f>
        <v>1</v>
      </c>
    </row>
    <row r="9" spans="2:17" ht="25.5">
      <c r="B9" s="41">
        <v>7</v>
      </c>
      <c r="C9" s="50" t="s">
        <v>5</v>
      </c>
      <c r="D9" s="41">
        <v>10</v>
      </c>
      <c r="E9" s="42">
        <v>9375</v>
      </c>
      <c r="F9" s="42">
        <f t="shared" si="0"/>
        <v>93750</v>
      </c>
      <c r="G9" s="42">
        <v>7950</v>
      </c>
      <c r="H9" s="43">
        <f t="shared" si="1"/>
        <v>79500</v>
      </c>
      <c r="I9" s="43">
        <v>9265</v>
      </c>
      <c r="J9" s="42">
        <v>92647</v>
      </c>
      <c r="K9" s="42">
        <f t="shared" si="2"/>
        <v>8863</v>
      </c>
      <c r="L9" s="43">
        <f t="shared" si="3"/>
        <v>88630</v>
      </c>
      <c r="M9" s="59">
        <v>8100</v>
      </c>
      <c r="N9" s="60">
        <f t="shared" si="4"/>
        <v>81000</v>
      </c>
      <c r="O9" s="51" t="b">
        <f t="shared" si="5"/>
        <v>1</v>
      </c>
      <c r="P9" s="51" t="b">
        <f>+IF(C9='[1]Table 1'!B10,TRUE)</f>
        <v>1</v>
      </c>
    </row>
    <row r="10" spans="2:17" ht="25.5">
      <c r="B10" s="41">
        <v>8</v>
      </c>
      <c r="C10" s="50" t="s">
        <v>64</v>
      </c>
      <c r="D10" s="41">
        <v>10</v>
      </c>
      <c r="E10" s="42">
        <v>78000</v>
      </c>
      <c r="F10" s="42">
        <f t="shared" si="0"/>
        <v>780000</v>
      </c>
      <c r="G10" s="42">
        <v>32000</v>
      </c>
      <c r="H10" s="43">
        <f t="shared" si="1"/>
        <v>320000</v>
      </c>
      <c r="I10" s="43"/>
      <c r="J10" s="42"/>
      <c r="K10" s="42">
        <f t="shared" si="2"/>
        <v>55000</v>
      </c>
      <c r="L10" s="43">
        <f t="shared" si="3"/>
        <v>550000</v>
      </c>
      <c r="M10" s="59">
        <v>52000</v>
      </c>
      <c r="N10" s="60">
        <f t="shared" si="4"/>
        <v>520000</v>
      </c>
      <c r="O10" s="51" t="b">
        <f t="shared" si="5"/>
        <v>1</v>
      </c>
      <c r="P10" s="51" t="b">
        <f>+IF(C10='[1]Table 1'!B11,TRUE)</f>
        <v>1</v>
      </c>
    </row>
    <row r="11" spans="2:17" ht="25.5">
      <c r="B11" s="41">
        <v>9</v>
      </c>
      <c r="C11" s="50" t="s">
        <v>65</v>
      </c>
      <c r="D11" s="41">
        <v>25</v>
      </c>
      <c r="E11" s="42">
        <v>72610</v>
      </c>
      <c r="F11" s="42">
        <f t="shared" si="0"/>
        <v>1815250</v>
      </c>
      <c r="G11" s="42">
        <v>39800</v>
      </c>
      <c r="H11" s="43">
        <f t="shared" si="1"/>
        <v>995000</v>
      </c>
      <c r="I11" s="43"/>
      <c r="J11" s="42"/>
      <c r="K11" s="42">
        <f t="shared" si="2"/>
        <v>56205</v>
      </c>
      <c r="L11" s="43">
        <f t="shared" si="3"/>
        <v>1405125</v>
      </c>
      <c r="M11" s="59">
        <v>52000</v>
      </c>
      <c r="N11" s="60">
        <f t="shared" si="4"/>
        <v>1300000</v>
      </c>
      <c r="O11" s="51" t="b">
        <f t="shared" si="5"/>
        <v>1</v>
      </c>
      <c r="P11" s="51" t="b">
        <f>+IF(C11='[1]Table 1'!B12,TRUE)</f>
        <v>1</v>
      </c>
    </row>
    <row r="12" spans="2:17" ht="25.5">
      <c r="B12" s="41">
        <v>10</v>
      </c>
      <c r="C12" s="50" t="s">
        <v>32</v>
      </c>
      <c r="D12" s="41">
        <v>4</v>
      </c>
      <c r="E12" s="42"/>
      <c r="F12" s="42"/>
      <c r="G12" s="42">
        <v>9400</v>
      </c>
      <c r="H12" s="43">
        <f t="shared" si="1"/>
        <v>37600</v>
      </c>
      <c r="I12" s="43">
        <v>3780</v>
      </c>
      <c r="J12" s="42">
        <v>15176</v>
      </c>
      <c r="K12" s="42">
        <f t="shared" si="2"/>
        <v>6590</v>
      </c>
      <c r="L12" s="43">
        <f t="shared" si="3"/>
        <v>26360</v>
      </c>
      <c r="M12" s="59">
        <v>5800</v>
      </c>
      <c r="N12" s="60">
        <f t="shared" si="4"/>
        <v>23200</v>
      </c>
      <c r="O12" s="51" t="b">
        <f t="shared" si="5"/>
        <v>1</v>
      </c>
      <c r="P12" s="51" t="b">
        <f>+IF(C12='[1]Table 1'!B13,TRUE)</f>
        <v>1</v>
      </c>
    </row>
    <row r="13" spans="2:17" ht="25.5">
      <c r="B13" s="41">
        <v>11</v>
      </c>
      <c r="C13" s="50" t="s">
        <v>6</v>
      </c>
      <c r="D13" s="41">
        <v>5</v>
      </c>
      <c r="E13" s="42">
        <v>18000</v>
      </c>
      <c r="F13" s="42">
        <f t="shared" si="0"/>
        <v>90000</v>
      </c>
      <c r="G13" s="42">
        <v>9990</v>
      </c>
      <c r="H13" s="43">
        <f t="shared" si="1"/>
        <v>49950</v>
      </c>
      <c r="I13" s="43">
        <v>19985</v>
      </c>
      <c r="J13" s="42">
        <v>99926</v>
      </c>
      <c r="K13" s="42">
        <f t="shared" si="2"/>
        <v>15992</v>
      </c>
      <c r="L13" s="43">
        <f t="shared" si="3"/>
        <v>79960</v>
      </c>
      <c r="M13" s="59">
        <v>14500</v>
      </c>
      <c r="N13" s="60">
        <f t="shared" si="4"/>
        <v>72500</v>
      </c>
      <c r="O13" s="51" t="b">
        <f t="shared" si="5"/>
        <v>1</v>
      </c>
      <c r="P13" s="51" t="b">
        <f>+IF(C13='[1]Table 1'!B14,TRUE)</f>
        <v>1</v>
      </c>
    </row>
    <row r="14" spans="2:17">
      <c r="B14" s="41">
        <v>12</v>
      </c>
      <c r="C14" s="50" t="s">
        <v>7</v>
      </c>
      <c r="D14" s="41">
        <v>5</v>
      </c>
      <c r="E14" s="42">
        <v>9850</v>
      </c>
      <c r="F14" s="42">
        <f t="shared" si="0"/>
        <v>49250</v>
      </c>
      <c r="G14" s="42">
        <v>6950</v>
      </c>
      <c r="H14" s="43">
        <f t="shared" si="1"/>
        <v>34750</v>
      </c>
      <c r="I14" s="43">
        <v>12426</v>
      </c>
      <c r="J14" s="42">
        <v>62132</v>
      </c>
      <c r="K14" s="42">
        <f t="shared" si="2"/>
        <v>9742</v>
      </c>
      <c r="L14" s="43">
        <f t="shared" si="3"/>
        <v>48710</v>
      </c>
      <c r="M14" s="59">
        <v>9100</v>
      </c>
      <c r="N14" s="60">
        <f t="shared" si="4"/>
        <v>45500</v>
      </c>
      <c r="O14" s="51" t="b">
        <f t="shared" si="5"/>
        <v>1</v>
      </c>
      <c r="P14" s="51" t="b">
        <f>+IF(C14='[1]Table 1'!B15,TRUE)</f>
        <v>1</v>
      </c>
    </row>
    <row r="15" spans="2:17" ht="25.5">
      <c r="B15" s="41">
        <v>13</v>
      </c>
      <c r="C15" s="50" t="s">
        <v>8</v>
      </c>
      <c r="D15" s="41">
        <v>12</v>
      </c>
      <c r="E15" s="42">
        <v>8250</v>
      </c>
      <c r="F15" s="42">
        <f t="shared" si="0"/>
        <v>99000</v>
      </c>
      <c r="G15" s="42">
        <v>6200</v>
      </c>
      <c r="H15" s="43">
        <f t="shared" si="1"/>
        <v>74400</v>
      </c>
      <c r="I15" s="43">
        <v>11882</v>
      </c>
      <c r="J15" s="42">
        <v>142588</v>
      </c>
      <c r="K15" s="42">
        <f t="shared" si="2"/>
        <v>8777</v>
      </c>
      <c r="L15" s="43">
        <f t="shared" si="3"/>
        <v>105324</v>
      </c>
      <c r="M15" s="59">
        <v>8100</v>
      </c>
      <c r="N15" s="60">
        <f t="shared" si="4"/>
        <v>97200</v>
      </c>
      <c r="O15" s="51" t="b">
        <f t="shared" si="5"/>
        <v>1</v>
      </c>
      <c r="P15" s="51" t="b">
        <f>+IF(C15='[1]Table 1'!B16,TRUE)</f>
        <v>1</v>
      </c>
    </row>
    <row r="16" spans="2:17" ht="25.5">
      <c r="B16" s="41">
        <v>14</v>
      </c>
      <c r="C16" s="50" t="s">
        <v>9</v>
      </c>
      <c r="D16" s="41">
        <v>6</v>
      </c>
      <c r="E16" s="42"/>
      <c r="F16" s="42">
        <f t="shared" si="0"/>
        <v>0</v>
      </c>
      <c r="G16" s="42">
        <v>7900</v>
      </c>
      <c r="H16" s="43">
        <f t="shared" si="1"/>
        <v>47400</v>
      </c>
      <c r="I16" s="43">
        <v>8529</v>
      </c>
      <c r="J16" s="42">
        <v>51176</v>
      </c>
      <c r="K16" s="42">
        <f t="shared" si="2"/>
        <v>8215</v>
      </c>
      <c r="L16" s="43">
        <f t="shared" si="3"/>
        <v>49290</v>
      </c>
      <c r="M16" s="59">
        <v>7800</v>
      </c>
      <c r="N16" s="60">
        <f t="shared" si="4"/>
        <v>46800</v>
      </c>
      <c r="O16" s="51" t="b">
        <f t="shared" si="5"/>
        <v>1</v>
      </c>
      <c r="P16" s="51" t="b">
        <f>+IF(C16='[1]Table 1'!B17,TRUE)</f>
        <v>1</v>
      </c>
    </row>
    <row r="17" spans="2:17" ht="25.5">
      <c r="B17" s="41">
        <v>15</v>
      </c>
      <c r="C17" s="50" t="s">
        <v>50</v>
      </c>
      <c r="D17" s="41">
        <v>12</v>
      </c>
      <c r="E17" s="42">
        <v>7600</v>
      </c>
      <c r="F17" s="42">
        <f t="shared" si="0"/>
        <v>91200</v>
      </c>
      <c r="G17" s="42">
        <v>3500</v>
      </c>
      <c r="H17" s="43">
        <f t="shared" si="1"/>
        <v>42000</v>
      </c>
      <c r="I17" s="43">
        <v>7470</v>
      </c>
      <c r="J17" s="42">
        <v>89647</v>
      </c>
      <c r="K17" s="42">
        <f t="shared" si="2"/>
        <v>6190</v>
      </c>
      <c r="L17" s="43">
        <f t="shared" si="3"/>
        <v>74280</v>
      </c>
      <c r="M17" s="59">
        <v>5750</v>
      </c>
      <c r="N17" s="60">
        <f t="shared" si="4"/>
        <v>69000</v>
      </c>
      <c r="O17" s="51" t="b">
        <f t="shared" si="5"/>
        <v>1</v>
      </c>
      <c r="P17" s="51" t="b">
        <f>+IF(C17='[1]Table 1'!B18,TRUE)</f>
        <v>1</v>
      </c>
    </row>
    <row r="18" spans="2:17" ht="25.5">
      <c r="B18" s="41">
        <v>16</v>
      </c>
      <c r="C18" s="50" t="s">
        <v>10</v>
      </c>
      <c r="D18" s="41">
        <v>30</v>
      </c>
      <c r="E18" s="42">
        <v>4502</v>
      </c>
      <c r="F18" s="42">
        <f t="shared" si="0"/>
        <v>135060</v>
      </c>
      <c r="G18" s="42">
        <v>4200</v>
      </c>
      <c r="H18" s="43">
        <f t="shared" si="1"/>
        <v>126000</v>
      </c>
      <c r="I18" s="43">
        <v>8088</v>
      </c>
      <c r="J18" s="42">
        <v>242647</v>
      </c>
      <c r="K18" s="42">
        <f t="shared" si="2"/>
        <v>5597</v>
      </c>
      <c r="L18" s="43">
        <f t="shared" si="3"/>
        <v>167910</v>
      </c>
      <c r="M18" s="59">
        <v>5100</v>
      </c>
      <c r="N18" s="60">
        <f t="shared" si="4"/>
        <v>153000</v>
      </c>
      <c r="O18" s="51" t="b">
        <f t="shared" si="5"/>
        <v>1</v>
      </c>
      <c r="P18" s="51" t="b">
        <f>+IF(C18='[1]Table 1'!B19,TRUE)</f>
        <v>1</v>
      </c>
    </row>
    <row r="19" spans="2:17" ht="25.5">
      <c r="B19" s="41">
        <v>17</v>
      </c>
      <c r="C19" s="50" t="s">
        <v>11</v>
      </c>
      <c r="D19" s="41">
        <v>6</v>
      </c>
      <c r="E19" s="42">
        <v>31680</v>
      </c>
      <c r="F19" s="42">
        <f t="shared" si="0"/>
        <v>190080</v>
      </c>
      <c r="G19" s="42">
        <v>22990</v>
      </c>
      <c r="H19" s="43">
        <f t="shared" si="1"/>
        <v>137940</v>
      </c>
      <c r="I19" s="43">
        <v>24806</v>
      </c>
      <c r="J19" s="42">
        <v>148835</v>
      </c>
      <c r="K19" s="42">
        <f t="shared" si="2"/>
        <v>26492</v>
      </c>
      <c r="L19" s="43">
        <f t="shared" si="3"/>
        <v>158952</v>
      </c>
      <c r="M19" s="59">
        <v>25000</v>
      </c>
      <c r="N19" s="60">
        <f t="shared" si="4"/>
        <v>150000</v>
      </c>
      <c r="O19" s="51" t="b">
        <f t="shared" si="5"/>
        <v>1</v>
      </c>
      <c r="P19" s="51" t="b">
        <f>+IF(C19='[1]Table 1'!B20,TRUE)</f>
        <v>1</v>
      </c>
    </row>
    <row r="20" spans="2:17" ht="25.5">
      <c r="B20" s="41">
        <v>18</v>
      </c>
      <c r="C20" s="50" t="s">
        <v>33</v>
      </c>
      <c r="D20" s="41">
        <v>6</v>
      </c>
      <c r="E20" s="42">
        <v>126051</v>
      </c>
      <c r="F20" s="42">
        <f t="shared" si="0"/>
        <v>756306</v>
      </c>
      <c r="G20" s="42">
        <v>80500</v>
      </c>
      <c r="H20" s="43">
        <f t="shared" si="1"/>
        <v>483000</v>
      </c>
      <c r="I20" s="43"/>
      <c r="J20" s="42">
        <v>1205665</v>
      </c>
      <c r="K20" s="42">
        <f t="shared" si="2"/>
        <v>103276</v>
      </c>
      <c r="L20" s="43">
        <f t="shared" si="3"/>
        <v>619656</v>
      </c>
      <c r="M20" s="59">
        <v>98000</v>
      </c>
      <c r="N20" s="60">
        <f t="shared" si="4"/>
        <v>588000</v>
      </c>
      <c r="O20" s="51" t="b">
        <f t="shared" si="5"/>
        <v>1</v>
      </c>
      <c r="P20" s="51" t="b">
        <f>+IF(C20='[1]Table 1'!B21,TRUE)</f>
        <v>1</v>
      </c>
    </row>
    <row r="21" spans="2:17" ht="38.25">
      <c r="B21" s="41">
        <v>19</v>
      </c>
      <c r="C21" s="50" t="s">
        <v>51</v>
      </c>
      <c r="D21" s="41">
        <v>6</v>
      </c>
      <c r="E21" s="42">
        <v>4550</v>
      </c>
      <c r="F21" s="42">
        <f t="shared" si="0"/>
        <v>27300</v>
      </c>
      <c r="G21" s="42">
        <v>7100</v>
      </c>
      <c r="H21" s="43">
        <f t="shared" si="1"/>
        <v>42600</v>
      </c>
      <c r="I21" s="43"/>
      <c r="J21" s="42"/>
      <c r="K21" s="42">
        <f t="shared" si="2"/>
        <v>5825</v>
      </c>
      <c r="L21" s="43">
        <f t="shared" si="3"/>
        <v>34950</v>
      </c>
      <c r="M21" s="59">
        <v>5300</v>
      </c>
      <c r="N21" s="60">
        <f t="shared" si="4"/>
        <v>31800</v>
      </c>
      <c r="O21" s="51" t="b">
        <f t="shared" si="5"/>
        <v>1</v>
      </c>
      <c r="P21" s="51" t="b">
        <f>+IF(C21='[1]Table 1'!B22,TRUE)</f>
        <v>0</v>
      </c>
      <c r="Q21" s="62" t="s">
        <v>74</v>
      </c>
    </row>
    <row r="22" spans="2:17" ht="25.5">
      <c r="B22" s="41">
        <v>20</v>
      </c>
      <c r="C22" s="50" t="s">
        <v>34</v>
      </c>
      <c r="D22" s="41">
        <v>8</v>
      </c>
      <c r="E22" s="42"/>
      <c r="F22" s="42"/>
      <c r="G22" s="42">
        <v>25600</v>
      </c>
      <c r="H22" s="43">
        <f t="shared" si="1"/>
        <v>204800</v>
      </c>
      <c r="I22" s="43">
        <v>83300</v>
      </c>
      <c r="J22" s="42">
        <v>666400</v>
      </c>
      <c r="K22" s="42">
        <f t="shared" si="2"/>
        <v>54450</v>
      </c>
      <c r="L22" s="43">
        <f t="shared" si="3"/>
        <v>435600</v>
      </c>
      <c r="M22" s="59">
        <v>51000</v>
      </c>
      <c r="N22" s="60">
        <f t="shared" si="4"/>
        <v>408000</v>
      </c>
      <c r="O22" s="51" t="b">
        <f t="shared" si="5"/>
        <v>1</v>
      </c>
      <c r="P22" s="51" t="b">
        <f>+IF(C22='[1]Table 1'!B23,TRUE)</f>
        <v>1</v>
      </c>
    </row>
    <row r="23" spans="2:17">
      <c r="B23" s="41">
        <v>21</v>
      </c>
      <c r="C23" s="50" t="s">
        <v>12</v>
      </c>
      <c r="D23" s="41">
        <v>25</v>
      </c>
      <c r="E23" s="42">
        <v>3445</v>
      </c>
      <c r="F23" s="42">
        <f t="shared" si="0"/>
        <v>86125</v>
      </c>
      <c r="G23" s="42">
        <v>3080</v>
      </c>
      <c r="H23" s="43">
        <f t="shared" si="1"/>
        <v>77000</v>
      </c>
      <c r="I23" s="43">
        <v>6471</v>
      </c>
      <c r="J23" s="42">
        <v>161765</v>
      </c>
      <c r="K23" s="42">
        <f t="shared" si="2"/>
        <v>4332</v>
      </c>
      <c r="L23" s="43">
        <f t="shared" si="3"/>
        <v>108300</v>
      </c>
      <c r="M23" s="59">
        <v>4100</v>
      </c>
      <c r="N23" s="60">
        <f t="shared" si="4"/>
        <v>102500</v>
      </c>
      <c r="O23" s="51" t="b">
        <f t="shared" si="5"/>
        <v>1</v>
      </c>
      <c r="P23" s="51" t="b">
        <f>+IF(C23='[1]Table 1'!B24,TRUE)</f>
        <v>1</v>
      </c>
    </row>
    <row r="24" spans="2:17">
      <c r="B24" s="41">
        <v>22</v>
      </c>
      <c r="C24" s="50" t="s">
        <v>13</v>
      </c>
      <c r="D24" s="41">
        <v>20</v>
      </c>
      <c r="E24" s="42">
        <v>1565</v>
      </c>
      <c r="F24" s="42">
        <f t="shared" si="0"/>
        <v>31300</v>
      </c>
      <c r="G24" s="42">
        <v>2450</v>
      </c>
      <c r="H24" s="43">
        <f t="shared" si="1"/>
        <v>49000</v>
      </c>
      <c r="I24" s="43">
        <v>3882</v>
      </c>
      <c r="J24" s="42">
        <v>77647</v>
      </c>
      <c r="K24" s="42">
        <f t="shared" si="2"/>
        <v>2632</v>
      </c>
      <c r="L24" s="43">
        <f t="shared" si="3"/>
        <v>52640</v>
      </c>
      <c r="M24" s="59">
        <v>2550</v>
      </c>
      <c r="N24" s="60">
        <f t="shared" si="4"/>
        <v>51000</v>
      </c>
      <c r="O24" s="51" t="b">
        <f t="shared" si="5"/>
        <v>1</v>
      </c>
      <c r="P24" s="51" t="b">
        <f>+IF(C24='[1]Table 1'!B25,TRUE)</f>
        <v>1</v>
      </c>
    </row>
    <row r="25" spans="2:17" ht="25.5">
      <c r="B25" s="41">
        <v>23</v>
      </c>
      <c r="C25" s="50" t="s">
        <v>35</v>
      </c>
      <c r="D25" s="41">
        <v>3</v>
      </c>
      <c r="E25" s="42">
        <v>4706</v>
      </c>
      <c r="F25" s="42">
        <f t="shared" si="0"/>
        <v>14118</v>
      </c>
      <c r="G25" s="42">
        <v>9800</v>
      </c>
      <c r="H25" s="43">
        <f t="shared" si="1"/>
        <v>29400</v>
      </c>
      <c r="I25" s="43">
        <v>5280</v>
      </c>
      <c r="J25" s="42">
        <v>15882</v>
      </c>
      <c r="K25" s="42">
        <f t="shared" si="2"/>
        <v>6595</v>
      </c>
      <c r="L25" s="43">
        <f t="shared" si="3"/>
        <v>19785</v>
      </c>
      <c r="M25" s="59">
        <v>6100</v>
      </c>
      <c r="N25" s="60">
        <f t="shared" si="4"/>
        <v>18300</v>
      </c>
      <c r="O25" s="51" t="b">
        <f t="shared" si="5"/>
        <v>1</v>
      </c>
      <c r="P25" s="51" t="b">
        <f>+IF(C25='[1]Table 1'!B26,TRUE)</f>
        <v>1</v>
      </c>
    </row>
    <row r="26" spans="2:17" ht="25.5">
      <c r="B26" s="41">
        <v>24</v>
      </c>
      <c r="C26" s="50" t="s">
        <v>52</v>
      </c>
      <c r="D26" s="41">
        <v>6</v>
      </c>
      <c r="E26" s="42"/>
      <c r="F26" s="43"/>
      <c r="G26" s="42">
        <v>39100</v>
      </c>
      <c r="H26" s="43">
        <f t="shared" si="1"/>
        <v>234600</v>
      </c>
      <c r="I26" s="43">
        <v>41969</v>
      </c>
      <c r="J26" s="42">
        <v>251811</v>
      </c>
      <c r="K26" s="42">
        <f t="shared" si="2"/>
        <v>40535</v>
      </c>
      <c r="L26" s="43">
        <f t="shared" si="3"/>
        <v>243210</v>
      </c>
      <c r="M26" s="59">
        <v>39000</v>
      </c>
      <c r="N26" s="60">
        <f t="shared" si="4"/>
        <v>234000</v>
      </c>
      <c r="O26" s="51" t="b">
        <f t="shared" si="5"/>
        <v>1</v>
      </c>
      <c r="P26" s="51" t="b">
        <f>+IF(C26='[1]Table 1'!B27,TRUE)</f>
        <v>1</v>
      </c>
    </row>
    <row r="27" spans="2:17" ht="25.5">
      <c r="B27" s="41">
        <v>25</v>
      </c>
      <c r="C27" s="50" t="s">
        <v>53</v>
      </c>
      <c r="D27" s="41">
        <v>40</v>
      </c>
      <c r="E27" s="42">
        <v>12824</v>
      </c>
      <c r="F27" s="42">
        <f t="shared" si="0"/>
        <v>512960</v>
      </c>
      <c r="G27" s="42">
        <v>8200</v>
      </c>
      <c r="H27" s="43">
        <f t="shared" si="1"/>
        <v>328000</v>
      </c>
      <c r="I27" s="43">
        <v>16324</v>
      </c>
      <c r="J27" s="42">
        <v>816176</v>
      </c>
      <c r="K27" s="42">
        <f t="shared" si="2"/>
        <v>12449</v>
      </c>
      <c r="L27" s="43">
        <f t="shared" si="3"/>
        <v>497960</v>
      </c>
      <c r="M27" s="59">
        <v>12000</v>
      </c>
      <c r="N27" s="60">
        <f t="shared" si="4"/>
        <v>480000</v>
      </c>
      <c r="O27" s="51" t="b">
        <f t="shared" si="5"/>
        <v>1</v>
      </c>
      <c r="P27" s="51" t="b">
        <f>+IF(C27='[1]Table 1'!B28,TRUE)</f>
        <v>1</v>
      </c>
    </row>
    <row r="28" spans="2:17" ht="25.5">
      <c r="B28" s="41">
        <v>26</v>
      </c>
      <c r="C28" s="50" t="s">
        <v>36</v>
      </c>
      <c r="D28" s="41">
        <v>15</v>
      </c>
      <c r="E28" s="42"/>
      <c r="F28" s="42"/>
      <c r="G28" s="42">
        <v>12000</v>
      </c>
      <c r="H28" s="43">
        <f t="shared" si="1"/>
        <v>180000</v>
      </c>
      <c r="I28" s="43">
        <v>28700</v>
      </c>
      <c r="J28" s="42">
        <v>430588</v>
      </c>
      <c r="K28" s="42">
        <f t="shared" si="2"/>
        <v>20350</v>
      </c>
      <c r="L28" s="43">
        <f t="shared" si="3"/>
        <v>305250</v>
      </c>
      <c r="M28" s="59">
        <v>19000</v>
      </c>
      <c r="N28" s="60">
        <f t="shared" si="4"/>
        <v>285000</v>
      </c>
      <c r="O28" s="51" t="b">
        <f t="shared" si="5"/>
        <v>1</v>
      </c>
      <c r="P28" s="51" t="b">
        <f>+IF(C28='[1]Table 1'!B29,TRUE)</f>
        <v>1</v>
      </c>
    </row>
    <row r="29" spans="2:17" ht="25.5">
      <c r="B29" s="41">
        <v>27</v>
      </c>
      <c r="C29" s="50" t="s">
        <v>14</v>
      </c>
      <c r="D29" s="41">
        <v>20</v>
      </c>
      <c r="E29" s="42">
        <v>4036</v>
      </c>
      <c r="F29" s="42">
        <f t="shared" si="0"/>
        <v>80720</v>
      </c>
      <c r="G29" s="42">
        <v>5200</v>
      </c>
      <c r="H29" s="43">
        <f t="shared" si="1"/>
        <v>104000</v>
      </c>
      <c r="I29" s="43">
        <v>6765</v>
      </c>
      <c r="J29" s="42">
        <v>135294</v>
      </c>
      <c r="K29" s="42">
        <f t="shared" si="2"/>
        <v>5334</v>
      </c>
      <c r="L29" s="43">
        <f t="shared" si="3"/>
        <v>106680</v>
      </c>
      <c r="M29" s="59">
        <v>5100</v>
      </c>
      <c r="N29" s="60">
        <f t="shared" si="4"/>
        <v>102000</v>
      </c>
      <c r="O29" s="51" t="b">
        <f t="shared" si="5"/>
        <v>1</v>
      </c>
      <c r="P29" s="51" t="b">
        <f>+IF(C29='[1]Table 1'!B30,TRUE)</f>
        <v>1</v>
      </c>
    </row>
    <row r="30" spans="2:17" ht="21" customHeight="1">
      <c r="B30" s="41">
        <v>28</v>
      </c>
      <c r="C30" s="50" t="s">
        <v>37</v>
      </c>
      <c r="D30" s="41">
        <v>10</v>
      </c>
      <c r="E30" s="42">
        <v>35000</v>
      </c>
      <c r="F30" s="42">
        <f t="shared" si="0"/>
        <v>350000</v>
      </c>
      <c r="G30" s="42">
        <v>24600</v>
      </c>
      <c r="H30" s="43">
        <f t="shared" si="1"/>
        <v>246000</v>
      </c>
      <c r="I30" s="43">
        <v>48842</v>
      </c>
      <c r="J30" s="42">
        <v>484824</v>
      </c>
      <c r="K30" s="42">
        <f t="shared" si="2"/>
        <v>36147</v>
      </c>
      <c r="L30" s="43">
        <f t="shared" si="3"/>
        <v>361470</v>
      </c>
      <c r="M30" s="59">
        <v>35000</v>
      </c>
      <c r="N30" s="60">
        <f t="shared" si="4"/>
        <v>350000</v>
      </c>
      <c r="O30" s="51" t="b">
        <f t="shared" si="5"/>
        <v>1</v>
      </c>
      <c r="P30" s="51" t="b">
        <f>+IF(C30='[1]Table 1'!B31,TRUE)</f>
        <v>1</v>
      </c>
    </row>
    <row r="31" spans="2:17" ht="38.25">
      <c r="B31" s="41">
        <v>29</v>
      </c>
      <c r="C31" s="50" t="s">
        <v>54</v>
      </c>
      <c r="D31" s="41">
        <v>7</v>
      </c>
      <c r="E31" s="42">
        <v>22000</v>
      </c>
      <c r="F31" s="42">
        <f t="shared" si="0"/>
        <v>154000</v>
      </c>
      <c r="G31" s="42">
        <v>19200</v>
      </c>
      <c r="H31" s="43">
        <f t="shared" si="1"/>
        <v>134400</v>
      </c>
      <c r="I31" s="43"/>
      <c r="J31" s="42">
        <v>292126</v>
      </c>
      <c r="K31" s="42">
        <f t="shared" si="2"/>
        <v>20600</v>
      </c>
      <c r="L31" s="43">
        <f t="shared" si="3"/>
        <v>144200</v>
      </c>
      <c r="M31" s="59">
        <v>19000</v>
      </c>
      <c r="N31" s="60">
        <f t="shared" si="4"/>
        <v>133000</v>
      </c>
      <c r="O31" s="51" t="b">
        <f t="shared" si="5"/>
        <v>1</v>
      </c>
      <c r="P31" s="51" t="b">
        <f>+IF(C31='[1]Table 1'!B32,TRUE)</f>
        <v>1</v>
      </c>
    </row>
    <row r="32" spans="2:17" ht="25.5">
      <c r="B32" s="41">
        <v>30</v>
      </c>
      <c r="C32" s="50" t="s">
        <v>38</v>
      </c>
      <c r="D32" s="41">
        <v>80</v>
      </c>
      <c r="E32" s="42">
        <f>15000</f>
        <v>15000</v>
      </c>
      <c r="F32" s="43">
        <v>1428000</v>
      </c>
      <c r="G32" s="42">
        <v>13000</v>
      </c>
      <c r="H32" s="43">
        <f t="shared" si="1"/>
        <v>1040000</v>
      </c>
      <c r="I32" s="43"/>
      <c r="J32" s="42"/>
      <c r="K32" s="42">
        <f t="shared" si="2"/>
        <v>14000</v>
      </c>
      <c r="L32" s="43">
        <f t="shared" si="3"/>
        <v>1120000</v>
      </c>
      <c r="M32" s="59">
        <v>13900</v>
      </c>
      <c r="N32" s="60">
        <f t="shared" si="4"/>
        <v>1112000</v>
      </c>
      <c r="O32" s="51" t="b">
        <f t="shared" si="5"/>
        <v>1</v>
      </c>
      <c r="P32" s="51" t="b">
        <f>+IF(C32='[1]Table 1'!B33,TRUE)</f>
        <v>1</v>
      </c>
    </row>
    <row r="33" spans="2:17" ht="25.5">
      <c r="B33" s="41">
        <v>31</v>
      </c>
      <c r="C33" s="50" t="s">
        <v>15</v>
      </c>
      <c r="D33" s="41">
        <v>2</v>
      </c>
      <c r="E33" s="42">
        <v>100840</v>
      </c>
      <c r="F33" s="44">
        <v>359999</v>
      </c>
      <c r="G33" s="42">
        <v>85000</v>
      </c>
      <c r="H33" s="43">
        <f t="shared" si="1"/>
        <v>170000</v>
      </c>
      <c r="I33" s="43"/>
      <c r="J33" s="42"/>
      <c r="K33" s="42">
        <f t="shared" si="2"/>
        <v>92920</v>
      </c>
      <c r="L33" s="43">
        <f t="shared" si="3"/>
        <v>185840</v>
      </c>
      <c r="M33" s="59">
        <v>92000</v>
      </c>
      <c r="N33" s="60">
        <f t="shared" si="4"/>
        <v>184000</v>
      </c>
      <c r="O33" s="51" t="b">
        <f t="shared" si="5"/>
        <v>1</v>
      </c>
      <c r="P33" s="51" t="b">
        <f>+IF(C33='[1]Table 1'!B34,TRUE)</f>
        <v>1</v>
      </c>
    </row>
    <row r="34" spans="2:17" ht="25.5">
      <c r="B34" s="41">
        <v>32</v>
      </c>
      <c r="C34" s="50" t="s">
        <v>16</v>
      </c>
      <c r="D34" s="41">
        <v>5</v>
      </c>
      <c r="E34" s="42">
        <v>100840</v>
      </c>
      <c r="F34" s="45">
        <v>599998</v>
      </c>
      <c r="G34" s="42">
        <v>85000</v>
      </c>
      <c r="H34" s="43">
        <f t="shared" si="1"/>
        <v>425000</v>
      </c>
      <c r="I34" s="43"/>
      <c r="J34" s="42"/>
      <c r="K34" s="42">
        <f t="shared" si="2"/>
        <v>92920</v>
      </c>
      <c r="L34" s="43">
        <f t="shared" si="3"/>
        <v>464600</v>
      </c>
      <c r="M34" s="59">
        <v>89000</v>
      </c>
      <c r="N34" s="60">
        <f t="shared" si="4"/>
        <v>445000</v>
      </c>
      <c r="O34" s="51" t="b">
        <f t="shared" si="5"/>
        <v>1</v>
      </c>
      <c r="P34" s="51" t="b">
        <f>+IF(C34='[1]Table 1'!B35,TRUE)</f>
        <v>1</v>
      </c>
    </row>
    <row r="35" spans="2:17" ht="25.5">
      <c r="B35" s="41">
        <v>33</v>
      </c>
      <c r="C35" s="50" t="s">
        <v>17</v>
      </c>
      <c r="D35" s="41">
        <v>2</v>
      </c>
      <c r="E35" s="42"/>
      <c r="F35" s="43"/>
      <c r="G35" s="42">
        <v>160200</v>
      </c>
      <c r="H35" s="43">
        <f t="shared" si="1"/>
        <v>320400</v>
      </c>
      <c r="I35" s="43">
        <v>463512</v>
      </c>
      <c r="J35" s="42">
        <f t="shared" ref="J35:J54" si="6">I35*D35</f>
        <v>927024</v>
      </c>
      <c r="K35" s="42">
        <f t="shared" si="2"/>
        <v>311856</v>
      </c>
      <c r="L35" s="43">
        <f t="shared" si="3"/>
        <v>623712</v>
      </c>
      <c r="M35" s="59">
        <v>297000</v>
      </c>
      <c r="N35" s="60">
        <f t="shared" si="4"/>
        <v>594000</v>
      </c>
      <c r="O35" s="51" t="b">
        <f t="shared" si="5"/>
        <v>1</v>
      </c>
      <c r="P35" s="51" t="b">
        <f>+IF(C35='[1]Table 1'!B36,TRUE)</f>
        <v>1</v>
      </c>
    </row>
    <row r="36" spans="2:17" ht="25.5">
      <c r="B36" s="41">
        <v>34</v>
      </c>
      <c r="C36" s="50" t="s">
        <v>18</v>
      </c>
      <c r="D36" s="41">
        <v>3</v>
      </c>
      <c r="E36" s="42">
        <f>16800</f>
        <v>16800</v>
      </c>
      <c r="F36" s="43">
        <v>59976</v>
      </c>
      <c r="G36" s="42">
        <v>16000</v>
      </c>
      <c r="H36" s="43">
        <f t="shared" si="1"/>
        <v>48000</v>
      </c>
      <c r="I36" s="43"/>
      <c r="J36" s="42">
        <v>135902</v>
      </c>
      <c r="K36" s="42">
        <f t="shared" si="2"/>
        <v>16400</v>
      </c>
      <c r="L36" s="43">
        <f t="shared" si="3"/>
        <v>49200</v>
      </c>
      <c r="M36" s="59">
        <v>15000</v>
      </c>
      <c r="N36" s="60">
        <f t="shared" si="4"/>
        <v>45000</v>
      </c>
      <c r="O36" s="51" t="b">
        <f t="shared" si="5"/>
        <v>1</v>
      </c>
      <c r="P36" s="51" t="b">
        <f>+IF(C36='[1]Table 1'!B37,TRUE)</f>
        <v>0</v>
      </c>
      <c r="Q36" s="62" t="s">
        <v>74</v>
      </c>
    </row>
    <row r="37" spans="2:17" ht="38.25">
      <c r="B37" s="41">
        <v>35</v>
      </c>
      <c r="C37" s="50" t="s">
        <v>39</v>
      </c>
      <c r="D37" s="41">
        <v>10</v>
      </c>
      <c r="E37" s="42">
        <v>46680</v>
      </c>
      <c r="F37" s="42">
        <f t="shared" si="0"/>
        <v>466800</v>
      </c>
      <c r="G37" s="42">
        <v>39000</v>
      </c>
      <c r="H37" s="43">
        <f t="shared" si="1"/>
        <v>390000</v>
      </c>
      <c r="I37" s="43">
        <v>55900</v>
      </c>
      <c r="J37" s="42">
        <v>558824</v>
      </c>
      <c r="K37" s="42">
        <f t="shared" si="2"/>
        <v>47193</v>
      </c>
      <c r="L37" s="43">
        <f t="shared" si="3"/>
        <v>471930</v>
      </c>
      <c r="M37" s="59">
        <v>45000</v>
      </c>
      <c r="N37" s="60">
        <f t="shared" si="4"/>
        <v>450000</v>
      </c>
      <c r="O37" s="51" t="b">
        <f t="shared" si="5"/>
        <v>1</v>
      </c>
      <c r="P37" s="51" t="b">
        <f>+IF(C37='[1]Table 1'!B38,TRUE)</f>
        <v>0</v>
      </c>
      <c r="Q37" s="62" t="s">
        <v>74</v>
      </c>
    </row>
    <row r="38" spans="2:17" ht="21" customHeight="1">
      <c r="B38" s="41">
        <v>36</v>
      </c>
      <c r="C38" s="50" t="s">
        <v>40</v>
      </c>
      <c r="D38" s="41">
        <v>10</v>
      </c>
      <c r="E38" s="42">
        <v>22000</v>
      </c>
      <c r="F38" s="42">
        <f t="shared" si="0"/>
        <v>220000</v>
      </c>
      <c r="G38" s="42">
        <v>26300</v>
      </c>
      <c r="H38" s="43">
        <f t="shared" si="1"/>
        <v>263000</v>
      </c>
      <c r="I38" s="43"/>
      <c r="J38" s="42"/>
      <c r="K38" s="42">
        <f t="shared" si="2"/>
        <v>24150</v>
      </c>
      <c r="L38" s="43">
        <f t="shared" si="3"/>
        <v>241500</v>
      </c>
      <c r="M38" s="59">
        <v>22000</v>
      </c>
      <c r="N38" s="60">
        <f t="shared" si="4"/>
        <v>220000</v>
      </c>
      <c r="O38" s="51" t="b">
        <f t="shared" si="5"/>
        <v>1</v>
      </c>
      <c r="P38" s="51" t="b">
        <f>+IF(C38='[1]Table 1'!B39,TRUE)</f>
        <v>1</v>
      </c>
    </row>
    <row r="39" spans="2:17" ht="25.5">
      <c r="B39" s="41">
        <v>37</v>
      </c>
      <c r="C39" s="50" t="s">
        <v>55</v>
      </c>
      <c r="D39" s="41">
        <v>3</v>
      </c>
      <c r="E39" s="42"/>
      <c r="F39" s="43"/>
      <c r="G39" s="42">
        <v>20000</v>
      </c>
      <c r="H39" s="43">
        <f t="shared" si="1"/>
        <v>60000</v>
      </c>
      <c r="I39" s="43">
        <v>79709</v>
      </c>
      <c r="J39" s="42">
        <f t="shared" si="6"/>
        <v>239127</v>
      </c>
      <c r="K39" s="42">
        <f t="shared" si="2"/>
        <v>49855</v>
      </c>
      <c r="L39" s="43">
        <f t="shared" si="3"/>
        <v>149565</v>
      </c>
      <c r="M39" s="59">
        <v>47000</v>
      </c>
      <c r="N39" s="60">
        <f t="shared" si="4"/>
        <v>141000</v>
      </c>
      <c r="O39" s="51" t="b">
        <f t="shared" si="5"/>
        <v>1</v>
      </c>
      <c r="P39" s="51" t="b">
        <f>+IF(C39='[1]Table 1'!B40,TRUE)</f>
        <v>1</v>
      </c>
    </row>
    <row r="40" spans="2:17">
      <c r="B40" s="41">
        <v>38</v>
      </c>
      <c r="C40" s="50" t="s">
        <v>19</v>
      </c>
      <c r="D40" s="41">
        <v>2</v>
      </c>
      <c r="E40" s="42">
        <f>1416680</f>
        <v>1416680</v>
      </c>
      <c r="F40" s="43">
        <v>3371698</v>
      </c>
      <c r="G40" s="42">
        <v>2400000</v>
      </c>
      <c r="H40" s="43">
        <f t="shared" si="1"/>
        <v>4800000</v>
      </c>
      <c r="I40" s="43"/>
      <c r="J40" s="42"/>
      <c r="K40" s="42">
        <f t="shared" si="2"/>
        <v>1908340</v>
      </c>
      <c r="L40" s="43">
        <f t="shared" si="3"/>
        <v>3816680</v>
      </c>
      <c r="M40" s="59">
        <v>1890000</v>
      </c>
      <c r="N40" s="60">
        <f t="shared" si="4"/>
        <v>3780000</v>
      </c>
      <c r="O40" s="51" t="b">
        <f t="shared" si="5"/>
        <v>1</v>
      </c>
      <c r="P40" s="51" t="b">
        <f>+IF(C40='[1]Table 1'!B41,TRUE)</f>
        <v>1</v>
      </c>
    </row>
    <row r="41" spans="2:17">
      <c r="B41" s="41">
        <v>39</v>
      </c>
      <c r="C41" s="50" t="s">
        <v>20</v>
      </c>
      <c r="D41" s="41">
        <v>2</v>
      </c>
      <c r="E41" s="42">
        <f>2358350</f>
        <v>2358350</v>
      </c>
      <c r="F41" s="43">
        <v>5612873</v>
      </c>
      <c r="G41" s="42">
        <v>2349300</v>
      </c>
      <c r="H41" s="43">
        <f t="shared" si="1"/>
        <v>4698600</v>
      </c>
      <c r="I41" s="43"/>
      <c r="J41" s="42"/>
      <c r="K41" s="42">
        <f t="shared" si="2"/>
        <v>2353825</v>
      </c>
      <c r="L41" s="43">
        <f t="shared" si="3"/>
        <v>4707650</v>
      </c>
      <c r="M41" s="59">
        <v>2300000</v>
      </c>
      <c r="N41" s="60">
        <f t="shared" si="4"/>
        <v>4600000</v>
      </c>
      <c r="O41" s="51" t="b">
        <f t="shared" si="5"/>
        <v>1</v>
      </c>
      <c r="P41" s="51" t="b">
        <f>+IF(C41='[1]Table 1'!B42,TRUE)</f>
        <v>1</v>
      </c>
    </row>
    <row r="42" spans="2:17">
      <c r="B42" s="41">
        <v>40</v>
      </c>
      <c r="C42" s="50" t="s">
        <v>21</v>
      </c>
      <c r="D42" s="41">
        <v>1</v>
      </c>
      <c r="E42" s="42">
        <f>1895000</f>
        <v>1895000</v>
      </c>
      <c r="F42" s="43">
        <v>2255050</v>
      </c>
      <c r="G42" s="42">
        <v>4000000</v>
      </c>
      <c r="H42" s="43">
        <f t="shared" si="1"/>
        <v>4000000</v>
      </c>
      <c r="I42" s="43"/>
      <c r="J42" s="42"/>
      <c r="K42" s="42">
        <f t="shared" si="2"/>
        <v>2947500</v>
      </c>
      <c r="L42" s="43">
        <f t="shared" si="3"/>
        <v>2947500</v>
      </c>
      <c r="M42" s="59">
        <v>2890000</v>
      </c>
      <c r="N42" s="60">
        <f t="shared" si="4"/>
        <v>2890000</v>
      </c>
      <c r="O42" s="51" t="b">
        <f t="shared" si="5"/>
        <v>1</v>
      </c>
      <c r="P42" s="51" t="b">
        <f>+IF(C42='[1]Table 1'!B43,TRUE)</f>
        <v>1</v>
      </c>
    </row>
    <row r="43" spans="2:17" ht="23.1" customHeight="1">
      <c r="B43" s="41">
        <v>41</v>
      </c>
      <c r="C43" s="50" t="s">
        <v>56</v>
      </c>
      <c r="D43" s="41">
        <v>3</v>
      </c>
      <c r="E43" s="42"/>
      <c r="F43" s="43"/>
      <c r="G43" s="42">
        <v>74900</v>
      </c>
      <c r="H43" s="43">
        <f t="shared" si="1"/>
        <v>224700</v>
      </c>
      <c r="I43" s="43">
        <v>206532</v>
      </c>
      <c r="J43" s="42">
        <v>1239189</v>
      </c>
      <c r="K43" s="42">
        <f t="shared" si="2"/>
        <v>140716</v>
      </c>
      <c r="L43" s="43">
        <f t="shared" si="3"/>
        <v>422148</v>
      </c>
      <c r="M43" s="59">
        <v>139000</v>
      </c>
      <c r="N43" s="60">
        <f t="shared" si="4"/>
        <v>417000</v>
      </c>
      <c r="O43" s="51" t="b">
        <f t="shared" si="5"/>
        <v>1</v>
      </c>
      <c r="P43" s="51" t="b">
        <f>+IF(C43='[1]Table 1'!B44,TRUE)</f>
        <v>1</v>
      </c>
    </row>
    <row r="44" spans="2:17" ht="38.25">
      <c r="B44" s="41">
        <v>42</v>
      </c>
      <c r="C44" s="50" t="s">
        <v>57</v>
      </c>
      <c r="D44" s="41">
        <v>1</v>
      </c>
      <c r="E44" s="42"/>
      <c r="F44" s="43"/>
      <c r="G44" s="42">
        <v>257833</v>
      </c>
      <c r="H44" s="43">
        <f t="shared" si="1"/>
        <v>257833</v>
      </c>
      <c r="I44" s="43">
        <v>835744</v>
      </c>
      <c r="J44" s="42">
        <f t="shared" si="6"/>
        <v>835744</v>
      </c>
      <c r="K44" s="42">
        <f t="shared" si="2"/>
        <v>546789</v>
      </c>
      <c r="L44" s="43">
        <f t="shared" si="3"/>
        <v>546789</v>
      </c>
      <c r="M44" s="59">
        <v>520000</v>
      </c>
      <c r="N44" s="60">
        <f t="shared" si="4"/>
        <v>520000</v>
      </c>
      <c r="O44" s="51" t="b">
        <f t="shared" si="5"/>
        <v>1</v>
      </c>
      <c r="P44" s="51" t="b">
        <f>+IF(C44='[1]Table 1'!B45,TRUE)</f>
        <v>1</v>
      </c>
    </row>
    <row r="45" spans="2:17" ht="25.5">
      <c r="B45" s="41">
        <v>43</v>
      </c>
      <c r="C45" s="50" t="s">
        <v>68</v>
      </c>
      <c r="D45" s="41">
        <v>1</v>
      </c>
      <c r="E45" s="42"/>
      <c r="F45" s="42"/>
      <c r="G45" s="42">
        <v>33600</v>
      </c>
      <c r="H45" s="43">
        <f t="shared" si="1"/>
        <v>33600</v>
      </c>
      <c r="I45" s="43">
        <v>76622</v>
      </c>
      <c r="J45" s="42">
        <f t="shared" si="6"/>
        <v>76622</v>
      </c>
      <c r="K45" s="42">
        <f t="shared" si="2"/>
        <v>55111</v>
      </c>
      <c r="L45" s="43">
        <f t="shared" si="3"/>
        <v>55111</v>
      </c>
      <c r="M45" s="59">
        <v>54000</v>
      </c>
      <c r="N45" s="60">
        <f t="shared" si="4"/>
        <v>54000</v>
      </c>
      <c r="O45" s="51" t="b">
        <f t="shared" si="5"/>
        <v>1</v>
      </c>
      <c r="P45" s="51" t="b">
        <f>+IF(C45='[1]Table 1'!B46,TRUE)</f>
        <v>1</v>
      </c>
    </row>
    <row r="46" spans="2:17" ht="21" customHeight="1">
      <c r="B46" s="41">
        <v>44</v>
      </c>
      <c r="C46" s="50" t="s">
        <v>22</v>
      </c>
      <c r="D46" s="41">
        <v>1</v>
      </c>
      <c r="E46" s="42"/>
      <c r="F46" s="42"/>
      <c r="G46" s="42">
        <v>89000</v>
      </c>
      <c r="H46" s="43">
        <f t="shared" si="1"/>
        <v>89000</v>
      </c>
      <c r="I46" s="43">
        <v>132433</v>
      </c>
      <c r="J46" s="42">
        <f t="shared" si="6"/>
        <v>132433</v>
      </c>
      <c r="K46" s="42">
        <f t="shared" si="2"/>
        <v>110717</v>
      </c>
      <c r="L46" s="43">
        <f t="shared" si="3"/>
        <v>110717</v>
      </c>
      <c r="M46" s="59">
        <v>109000</v>
      </c>
      <c r="N46" s="60">
        <f t="shared" si="4"/>
        <v>109000</v>
      </c>
      <c r="O46" s="51" t="b">
        <f t="shared" si="5"/>
        <v>1</v>
      </c>
      <c r="P46" s="51" t="b">
        <f>+IF(C46='[1]Table 1'!B47,TRUE)</f>
        <v>0</v>
      </c>
      <c r="Q46" s="62" t="s">
        <v>74</v>
      </c>
    </row>
    <row r="47" spans="2:17">
      <c r="B47" s="41">
        <v>45</v>
      </c>
      <c r="C47" s="50" t="s">
        <v>41</v>
      </c>
      <c r="D47" s="41">
        <v>6</v>
      </c>
      <c r="E47" s="42">
        <f>3934</f>
        <v>3934</v>
      </c>
      <c r="F47" s="42">
        <v>28017</v>
      </c>
      <c r="G47" s="42">
        <v>4200</v>
      </c>
      <c r="H47" s="43">
        <f t="shared" si="1"/>
        <v>25200</v>
      </c>
      <c r="I47" s="43">
        <v>7994</v>
      </c>
      <c r="J47" s="42">
        <f t="shared" si="6"/>
        <v>47964</v>
      </c>
      <c r="K47" s="42">
        <f t="shared" si="2"/>
        <v>5376</v>
      </c>
      <c r="L47" s="43">
        <f t="shared" si="3"/>
        <v>32256</v>
      </c>
      <c r="M47" s="59">
        <v>4900</v>
      </c>
      <c r="N47" s="60">
        <f t="shared" si="4"/>
        <v>29400</v>
      </c>
      <c r="O47" s="51" t="b">
        <f t="shared" si="5"/>
        <v>1</v>
      </c>
      <c r="P47" s="51" t="b">
        <f>+IF(C47='[1]Table 1'!B48,TRUE)</f>
        <v>1</v>
      </c>
    </row>
    <row r="48" spans="2:17" ht="25.5">
      <c r="B48" s="41">
        <v>46</v>
      </c>
      <c r="C48" s="50" t="s">
        <v>58</v>
      </c>
      <c r="D48" s="41">
        <v>12</v>
      </c>
      <c r="E48" s="42">
        <f>5014</f>
        <v>5014</v>
      </c>
      <c r="F48" s="42">
        <v>71600</v>
      </c>
      <c r="G48" s="42">
        <v>19000</v>
      </c>
      <c r="H48" s="43">
        <f t="shared" si="1"/>
        <v>228000</v>
      </c>
      <c r="I48" s="43">
        <v>19873</v>
      </c>
      <c r="J48" s="42">
        <f t="shared" si="6"/>
        <v>238476</v>
      </c>
      <c r="K48" s="42">
        <f t="shared" si="2"/>
        <v>14629</v>
      </c>
      <c r="L48" s="43">
        <f t="shared" si="3"/>
        <v>175548</v>
      </c>
      <c r="M48" s="59">
        <v>13900</v>
      </c>
      <c r="N48" s="60">
        <f t="shared" si="4"/>
        <v>166800</v>
      </c>
      <c r="O48" s="51" t="b">
        <f t="shared" si="5"/>
        <v>1</v>
      </c>
      <c r="P48" s="51" t="b">
        <f>+IF(C48='[1]Table 1'!B49,TRUE)</f>
        <v>1</v>
      </c>
    </row>
    <row r="49" spans="2:17" ht="25.5">
      <c r="B49" s="41">
        <v>47</v>
      </c>
      <c r="C49" s="50" t="s">
        <v>67</v>
      </c>
      <c r="D49" s="41">
        <v>30</v>
      </c>
      <c r="E49" s="42">
        <f>74750</f>
        <v>74750</v>
      </c>
      <c r="F49" s="42">
        <v>2668575</v>
      </c>
      <c r="G49" s="42">
        <v>22500</v>
      </c>
      <c r="H49" s="43">
        <f t="shared" si="1"/>
        <v>675000</v>
      </c>
      <c r="I49" s="43">
        <v>94430</v>
      </c>
      <c r="J49" s="42">
        <v>2832900</v>
      </c>
      <c r="K49" s="42">
        <f t="shared" si="2"/>
        <v>63893</v>
      </c>
      <c r="L49" s="43">
        <f t="shared" si="3"/>
        <v>1916790</v>
      </c>
      <c r="M49" s="59">
        <v>60000</v>
      </c>
      <c r="N49" s="60">
        <f t="shared" si="4"/>
        <v>1800000</v>
      </c>
      <c r="O49" s="51" t="b">
        <f t="shared" si="5"/>
        <v>1</v>
      </c>
      <c r="P49" s="51" t="b">
        <f>+IF(C49='[1]Table 1'!B50,TRUE)</f>
        <v>1</v>
      </c>
    </row>
    <row r="50" spans="2:17" ht="38.25">
      <c r="B50" s="41">
        <v>48</v>
      </c>
      <c r="C50" s="50" t="s">
        <v>42</v>
      </c>
      <c r="D50" s="41">
        <v>3</v>
      </c>
      <c r="E50" s="42">
        <v>6540</v>
      </c>
      <c r="F50" s="42">
        <v>23348</v>
      </c>
      <c r="G50" s="42">
        <v>5600</v>
      </c>
      <c r="H50" s="43">
        <f t="shared" si="1"/>
        <v>16800</v>
      </c>
      <c r="I50" s="43">
        <v>8800</v>
      </c>
      <c r="J50" s="42">
        <v>26250</v>
      </c>
      <c r="K50" s="42">
        <f t="shared" si="2"/>
        <v>6980</v>
      </c>
      <c r="L50" s="43">
        <f t="shared" si="3"/>
        <v>20940</v>
      </c>
      <c r="M50" s="59">
        <v>6700</v>
      </c>
      <c r="N50" s="60">
        <f t="shared" si="4"/>
        <v>20100</v>
      </c>
      <c r="O50" s="51" t="b">
        <f t="shared" si="5"/>
        <v>1</v>
      </c>
      <c r="P50" s="51" t="b">
        <f>+IF(C50='[1]Table 1'!B51,TRUE)</f>
        <v>1</v>
      </c>
    </row>
    <row r="51" spans="2:17" ht="24" customHeight="1">
      <c r="B51" s="41">
        <v>49</v>
      </c>
      <c r="C51" s="50" t="s">
        <v>23</v>
      </c>
      <c r="D51" s="41">
        <v>12</v>
      </c>
      <c r="E51" s="42">
        <f>3000</f>
        <v>3000</v>
      </c>
      <c r="F51" s="42">
        <v>42840</v>
      </c>
      <c r="G51" s="42">
        <v>2500</v>
      </c>
      <c r="H51" s="43">
        <f t="shared" si="1"/>
        <v>30000</v>
      </c>
      <c r="I51" s="43">
        <v>4000</v>
      </c>
      <c r="J51" s="42">
        <v>47880</v>
      </c>
      <c r="K51" s="42">
        <f t="shared" si="2"/>
        <v>3167</v>
      </c>
      <c r="L51" s="43">
        <f t="shared" si="3"/>
        <v>38004</v>
      </c>
      <c r="M51" s="59">
        <v>2900</v>
      </c>
      <c r="N51" s="60">
        <f t="shared" si="4"/>
        <v>34800</v>
      </c>
      <c r="O51" s="51" t="b">
        <f t="shared" si="5"/>
        <v>1</v>
      </c>
      <c r="P51" s="51" t="b">
        <f>+IF(C51='[1]Table 1'!B52,TRUE)</f>
        <v>1</v>
      </c>
    </row>
    <row r="52" spans="2:17" ht="25.5">
      <c r="B52" s="41">
        <v>50</v>
      </c>
      <c r="C52" s="50" t="s">
        <v>59</v>
      </c>
      <c r="D52" s="41">
        <v>50</v>
      </c>
      <c r="E52" s="42">
        <f>11180</f>
        <v>11180</v>
      </c>
      <c r="F52" s="42">
        <v>665210</v>
      </c>
      <c r="G52" s="42">
        <v>10900</v>
      </c>
      <c r="H52" s="43">
        <f t="shared" si="1"/>
        <v>545000</v>
      </c>
      <c r="I52" s="43">
        <v>21350</v>
      </c>
      <c r="J52" s="42">
        <f t="shared" si="6"/>
        <v>1067500</v>
      </c>
      <c r="K52" s="42">
        <f t="shared" si="2"/>
        <v>14477</v>
      </c>
      <c r="L52" s="43">
        <f t="shared" si="3"/>
        <v>723850</v>
      </c>
      <c r="M52" s="59">
        <v>13900</v>
      </c>
      <c r="N52" s="60">
        <f t="shared" si="4"/>
        <v>695000</v>
      </c>
      <c r="O52" s="51" t="b">
        <f t="shared" si="5"/>
        <v>1</v>
      </c>
      <c r="P52" s="51" t="b">
        <f>+IF(C52='[1]Table 1'!B53,TRUE)</f>
        <v>1</v>
      </c>
    </row>
    <row r="53" spans="2:17" ht="21" customHeight="1">
      <c r="B53" s="41">
        <v>51</v>
      </c>
      <c r="C53" s="50" t="s">
        <v>60</v>
      </c>
      <c r="D53" s="41">
        <v>2</v>
      </c>
      <c r="E53" s="42"/>
      <c r="F53" s="42"/>
      <c r="G53" s="42">
        <v>45000</v>
      </c>
      <c r="H53" s="43">
        <f t="shared" si="1"/>
        <v>90000</v>
      </c>
      <c r="I53" s="43">
        <v>37800</v>
      </c>
      <c r="J53" s="42">
        <f t="shared" si="6"/>
        <v>75600</v>
      </c>
      <c r="K53" s="42">
        <f t="shared" si="2"/>
        <v>41400</v>
      </c>
      <c r="L53" s="43">
        <f t="shared" si="3"/>
        <v>82800</v>
      </c>
      <c r="M53" s="59">
        <v>40000</v>
      </c>
      <c r="N53" s="60">
        <f t="shared" si="4"/>
        <v>80000</v>
      </c>
      <c r="O53" s="51" t="b">
        <f t="shared" si="5"/>
        <v>1</v>
      </c>
      <c r="P53" s="51" t="b">
        <f>+IF(C53='[1]Table 1'!B54,TRUE)</f>
        <v>0</v>
      </c>
      <c r="Q53" s="62" t="s">
        <v>74</v>
      </c>
    </row>
    <row r="54" spans="2:17" ht="25.5">
      <c r="B54" s="41">
        <v>52</v>
      </c>
      <c r="C54" s="50" t="s">
        <v>61</v>
      </c>
      <c r="D54" s="41">
        <v>2</v>
      </c>
      <c r="E54" s="42"/>
      <c r="F54" s="42"/>
      <c r="G54" s="42">
        <v>45000</v>
      </c>
      <c r="H54" s="43">
        <f t="shared" si="1"/>
        <v>90000</v>
      </c>
      <c r="I54" s="43">
        <v>33600</v>
      </c>
      <c r="J54" s="42">
        <f t="shared" si="6"/>
        <v>67200</v>
      </c>
      <c r="K54" s="42">
        <f t="shared" si="2"/>
        <v>39300</v>
      </c>
      <c r="L54" s="43">
        <f t="shared" si="3"/>
        <v>78600</v>
      </c>
      <c r="M54" s="59">
        <v>39000</v>
      </c>
      <c r="N54" s="60">
        <f t="shared" si="4"/>
        <v>78000</v>
      </c>
      <c r="O54" s="51" t="b">
        <f t="shared" si="5"/>
        <v>1</v>
      </c>
      <c r="P54" s="51" t="b">
        <f>+IF(C54='[1]Table 1'!B55,TRUE)</f>
        <v>1</v>
      </c>
    </row>
    <row r="55" spans="2:17" ht="25.5">
      <c r="B55" s="41">
        <v>53</v>
      </c>
      <c r="C55" s="50" t="s">
        <v>62</v>
      </c>
      <c r="D55" s="41">
        <v>3</v>
      </c>
      <c r="E55" s="42">
        <v>52000</v>
      </c>
      <c r="F55" s="43">
        <v>185640</v>
      </c>
      <c r="G55" s="42">
        <v>58400</v>
      </c>
      <c r="H55" s="43">
        <f t="shared" si="1"/>
        <v>175200</v>
      </c>
      <c r="I55" s="43"/>
      <c r="J55" s="42">
        <v>496619</v>
      </c>
      <c r="K55" s="42">
        <f t="shared" si="2"/>
        <v>55200</v>
      </c>
      <c r="L55" s="43">
        <f t="shared" si="3"/>
        <v>165600</v>
      </c>
      <c r="M55" s="59">
        <v>54000</v>
      </c>
      <c r="N55" s="60">
        <f t="shared" si="4"/>
        <v>162000</v>
      </c>
      <c r="O55" s="51" t="b">
        <f t="shared" si="5"/>
        <v>1</v>
      </c>
      <c r="P55" s="51" t="b">
        <f>+IF(C55='[1]Table 1'!B56,TRUE)</f>
        <v>1</v>
      </c>
    </row>
    <row r="56" spans="2:17" ht="21" customHeight="1">
      <c r="B56" s="41">
        <v>54</v>
      </c>
      <c r="C56" s="50" t="s">
        <v>24</v>
      </c>
      <c r="D56" s="41">
        <v>6</v>
      </c>
      <c r="E56" s="42">
        <f>11000</f>
        <v>11000</v>
      </c>
      <c r="F56" s="42">
        <v>78540</v>
      </c>
      <c r="G56" s="42">
        <v>5000</v>
      </c>
      <c r="H56" s="43">
        <f t="shared" si="1"/>
        <v>30000</v>
      </c>
      <c r="I56" s="43"/>
      <c r="J56" s="42">
        <v>194397</v>
      </c>
      <c r="K56" s="42">
        <f t="shared" si="2"/>
        <v>8000</v>
      </c>
      <c r="L56" s="43">
        <f t="shared" si="3"/>
        <v>48000</v>
      </c>
      <c r="M56" s="59">
        <v>7500</v>
      </c>
      <c r="N56" s="60">
        <f t="shared" si="4"/>
        <v>45000</v>
      </c>
      <c r="O56" s="51" t="b">
        <f t="shared" si="5"/>
        <v>1</v>
      </c>
      <c r="P56" s="51" t="b">
        <f>+IF(C56='[1]Table 1'!B57,TRUE)</f>
        <v>1</v>
      </c>
    </row>
    <row r="57" spans="2:17" ht="76.5">
      <c r="B57" s="41">
        <v>55</v>
      </c>
      <c r="C57" s="50" t="s">
        <v>66</v>
      </c>
      <c r="D57" s="41">
        <v>1</v>
      </c>
      <c r="E57" s="42">
        <f>392860</f>
        <v>392860</v>
      </c>
      <c r="F57" s="42">
        <v>467503</v>
      </c>
      <c r="G57" s="42">
        <v>359000</v>
      </c>
      <c r="H57" s="43">
        <f t="shared" si="1"/>
        <v>359000</v>
      </c>
      <c r="I57" s="43"/>
      <c r="J57" s="42"/>
      <c r="K57" s="42">
        <f t="shared" si="2"/>
        <v>375930</v>
      </c>
      <c r="L57" s="43">
        <f t="shared" si="3"/>
        <v>375930</v>
      </c>
      <c r="M57" s="59">
        <v>365000</v>
      </c>
      <c r="N57" s="60">
        <f t="shared" si="4"/>
        <v>365000</v>
      </c>
      <c r="O57" s="51" t="b">
        <f t="shared" si="5"/>
        <v>1</v>
      </c>
      <c r="P57" s="51" t="b">
        <f>+IF(C57='[1]Table 1'!B58,TRUE)</f>
        <v>0</v>
      </c>
      <c r="Q57" s="62" t="s">
        <v>74</v>
      </c>
    </row>
    <row r="58" spans="2:17" ht="25.5">
      <c r="B58" s="41">
        <v>56</v>
      </c>
      <c r="C58" s="50" t="s">
        <v>25</v>
      </c>
      <c r="D58" s="41">
        <v>20</v>
      </c>
      <c r="E58" s="42">
        <f>17560</f>
        <v>17560</v>
      </c>
      <c r="F58" s="42">
        <v>417928</v>
      </c>
      <c r="G58" s="42">
        <v>16900</v>
      </c>
      <c r="H58" s="43">
        <f t="shared" si="1"/>
        <v>338000</v>
      </c>
      <c r="I58" s="43"/>
      <c r="J58" s="42"/>
      <c r="K58" s="42">
        <f t="shared" si="2"/>
        <v>17230</v>
      </c>
      <c r="L58" s="43">
        <f t="shared" si="3"/>
        <v>344600</v>
      </c>
      <c r="M58" s="59">
        <v>16900</v>
      </c>
      <c r="N58" s="60">
        <f t="shared" si="4"/>
        <v>338000</v>
      </c>
      <c r="O58" s="51" t="b">
        <f t="shared" si="5"/>
        <v>1</v>
      </c>
      <c r="P58" s="51" t="b">
        <f>+IF(C58='[1]Table 1'!B59,TRUE)</f>
        <v>1</v>
      </c>
    </row>
    <row r="59" spans="2:17" ht="25.5">
      <c r="B59" s="41">
        <v>57</v>
      </c>
      <c r="C59" s="50" t="s">
        <v>63</v>
      </c>
      <c r="D59" s="41">
        <v>5</v>
      </c>
      <c r="E59" s="42">
        <f>75000</f>
        <v>75000</v>
      </c>
      <c r="F59" s="42">
        <v>446250</v>
      </c>
      <c r="G59" s="42">
        <v>60000</v>
      </c>
      <c r="H59" s="43">
        <f t="shared" si="1"/>
        <v>300000</v>
      </c>
      <c r="I59" s="43"/>
      <c r="J59" s="42">
        <v>595588</v>
      </c>
      <c r="K59" s="42">
        <f t="shared" si="2"/>
        <v>67500</v>
      </c>
      <c r="L59" s="43">
        <f t="shared" si="3"/>
        <v>337500</v>
      </c>
      <c r="M59" s="59">
        <v>65000</v>
      </c>
      <c r="N59" s="60">
        <f t="shared" si="4"/>
        <v>325000</v>
      </c>
      <c r="O59" s="51" t="b">
        <f t="shared" si="5"/>
        <v>1</v>
      </c>
      <c r="P59" s="51" t="b">
        <f>+IF(C59='[1]Table 1'!B60,TRUE)</f>
        <v>0</v>
      </c>
      <c r="Q59" s="62" t="s">
        <v>74</v>
      </c>
    </row>
    <row r="60" spans="2:17" ht="25.5">
      <c r="B60" s="41">
        <v>58</v>
      </c>
      <c r="C60" s="50" t="s">
        <v>26</v>
      </c>
      <c r="D60" s="41">
        <v>6</v>
      </c>
      <c r="E60" s="42">
        <f>750000</f>
        <v>750000</v>
      </c>
      <c r="F60" s="42">
        <v>8925000</v>
      </c>
      <c r="G60" s="42">
        <v>543000</v>
      </c>
      <c r="H60" s="43">
        <f t="shared" si="1"/>
        <v>3258000</v>
      </c>
      <c r="I60" s="43"/>
      <c r="J60" s="42"/>
      <c r="K60" s="42">
        <f t="shared" si="2"/>
        <v>646500</v>
      </c>
      <c r="L60" s="43">
        <f t="shared" si="3"/>
        <v>3879000</v>
      </c>
      <c r="M60" s="59">
        <v>630000</v>
      </c>
      <c r="N60" s="60">
        <f t="shared" si="4"/>
        <v>3780000</v>
      </c>
      <c r="O60" s="51" t="b">
        <f t="shared" si="5"/>
        <v>1</v>
      </c>
      <c r="P60" s="51" t="b">
        <f>+IF(C60='[1]Table 1'!B61,TRUE)</f>
        <v>1</v>
      </c>
    </row>
    <row r="61" spans="2:17" ht="15.95" customHeight="1">
      <c r="B61" s="46" t="s">
        <v>44</v>
      </c>
      <c r="C61" s="47"/>
      <c r="D61" s="47"/>
      <c r="E61" s="47"/>
      <c r="F61" s="47"/>
      <c r="G61" s="47"/>
      <c r="H61" s="47"/>
      <c r="I61" s="47"/>
      <c r="J61" s="47"/>
      <c r="K61" s="48"/>
      <c r="L61" s="49">
        <f t="shared" ref="L61:N61" si="7">SUM(L3:L60)</f>
        <v>30935237</v>
      </c>
      <c r="M61" s="49"/>
      <c r="N61" s="49">
        <f t="shared" si="7"/>
        <v>29888850</v>
      </c>
      <c r="O61" s="51" t="b">
        <f t="shared" si="5"/>
        <v>1</v>
      </c>
      <c r="P61" s="51" t="b">
        <f>+IF(C61='[1]Table 1'!B62,TRUE)</f>
        <v>1</v>
      </c>
    </row>
    <row r="63" spans="2:17">
      <c r="F63" s="61"/>
      <c r="G63" s="61"/>
      <c r="I63" s="61"/>
    </row>
    <row r="64" spans="2:17">
      <c r="G64" s="61"/>
    </row>
  </sheetData>
  <mergeCells count="5">
    <mergeCell ref="G1:H1"/>
    <mergeCell ref="E1:F1"/>
    <mergeCell ref="I1:J1"/>
    <mergeCell ref="B61:K61"/>
    <mergeCell ref="M2:N2"/>
  </mergeCells>
  <conditionalFormatting sqref="P3:P61">
    <cfRule type="containsText" dxfId="0" priority="1" operator="containsText" text="falso">
      <formula>NOT(ISERROR(SEARCH("falso",P3)))</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 (2)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Mirla Dayana Fernández Charris</dc:creator>
  <cp:lastModifiedBy>Juan Martinez</cp:lastModifiedBy>
  <dcterms:created xsi:type="dcterms:W3CDTF">2024-05-21T14:32:00Z</dcterms:created>
  <dcterms:modified xsi:type="dcterms:W3CDTF">2024-08-05T21:03:10Z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d67fb3e-ac31-4c8c-a672-17639f3ff98d_Enabled">
    <vt:lpwstr>true</vt:lpwstr>
  </property>
  <property fmtid="{D5CDD505-2E9C-101B-9397-08002B2CF9AE}" pid="3" name="MSIP_Label_cd67fb3e-ac31-4c8c-a672-17639f3ff98d_SetDate">
    <vt:lpwstr>2024-05-21T19:39:19Z</vt:lpwstr>
  </property>
  <property fmtid="{D5CDD505-2E9C-101B-9397-08002B2CF9AE}" pid="4" name="MSIP_Label_cd67fb3e-ac31-4c8c-a672-17639f3ff98d_Method">
    <vt:lpwstr>Standard</vt:lpwstr>
  </property>
  <property fmtid="{D5CDD505-2E9C-101B-9397-08002B2CF9AE}" pid="5" name="MSIP_Label_cd67fb3e-ac31-4c8c-a672-17639f3ff98d_Name">
    <vt:lpwstr>cédula</vt:lpwstr>
  </property>
  <property fmtid="{D5CDD505-2E9C-101B-9397-08002B2CF9AE}" pid="6" name="MSIP_Label_cd67fb3e-ac31-4c8c-a672-17639f3ff98d_SiteId">
    <vt:lpwstr>1e9aabe8-67f8-4f1c-a329-a754e92499ae</vt:lpwstr>
  </property>
  <property fmtid="{D5CDD505-2E9C-101B-9397-08002B2CF9AE}" pid="7" name="MSIP_Label_cd67fb3e-ac31-4c8c-a672-17639f3ff98d_ActionId">
    <vt:lpwstr>8b8d8d3a-7ac8-4c5f-b0e0-42652c4b256c</vt:lpwstr>
  </property>
  <property fmtid="{D5CDD505-2E9C-101B-9397-08002B2CF9AE}" pid="8" name="MSIP_Label_cd67fb3e-ac31-4c8c-a672-17639f3ff98d_ContentBits">
    <vt:lpwstr>0</vt:lpwstr>
  </property>
</Properties>
</file>