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726"/>
  <workbookPr/>
  <mc:AlternateContent xmlns:mc="http://schemas.openxmlformats.org/markup-compatibility/2006">
    <mc:Choice Requires="x15">
      <x15ac:absPath xmlns:x15ac="http://schemas.microsoft.com/office/spreadsheetml/2010/11/ac" url="C:\Users\H P\Desktop\jorge a hurtado\proceso residuos peligrosos julio 2024\"/>
    </mc:Choice>
  </mc:AlternateContent>
  <xr:revisionPtr revIDLastSave="0" documentId="8_{443706D3-61A3-4E4B-9A95-F3F1863A64D0}" xr6:coauthVersionLast="47" xr6:coauthVersionMax="47" xr10:uidLastSave="{00000000-0000-0000-0000-000000000000}"/>
  <bookViews>
    <workbookView xWindow="-120" yWindow="-120" windowWidth="20730" windowHeight="11040" tabRatio="901" firstSheet="1" activeTab="1" xr2:uid="{00000000-000D-0000-FFFF-FFFF00000000}"/>
  </bookViews>
  <sheets>
    <sheet name="Cotización" sheetId="1" state="hidden" r:id="rId1"/>
    <sheet name="Cotizacion N°1" sheetId="13" r:id="rId2"/>
    <sheet name="Cotizacion N°2" sheetId="35" r:id="rId3"/>
    <sheet name="Cotizacion N°3" sheetId="41" r:id="rId4"/>
    <sheet name="Analisis _ Todas" sheetId="16" r:id="rId5"/>
    <sheet name="Analisis _ Estadistico.." sheetId="46" r:id="rId6"/>
    <sheet name="Presupuesto Oficial" sheetId="47" r:id="rId7"/>
    <sheet name="HISTÓRICO " sheetId="9" state="hidden" r:id="rId8"/>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8" i="47" l="1"/>
  <c r="L8" i="46"/>
  <c r="L9" i="46"/>
  <c r="L7" i="46"/>
  <c r="G10" i="46"/>
  <c r="F10" i="46"/>
  <c r="K9" i="46"/>
  <c r="J9" i="46"/>
  <c r="I9" i="46"/>
  <c r="H9" i="46"/>
  <c r="K8" i="46"/>
  <c r="J8" i="46"/>
  <c r="I8" i="46"/>
  <c r="H8" i="46"/>
  <c r="K7" i="46"/>
  <c r="K10" i="46" s="1"/>
  <c r="J7" i="46"/>
  <c r="I7" i="46"/>
  <c r="I10" i="46" s="1"/>
  <c r="H7" i="46"/>
  <c r="H10" i="46" s="1"/>
  <c r="J10" i="46" l="1"/>
  <c r="L10" i="46"/>
  <c r="K7" i="16"/>
  <c r="K10" i="16" s="1"/>
  <c r="K9" i="16"/>
  <c r="K8" i="16"/>
  <c r="J9" i="16"/>
  <c r="J8" i="16"/>
  <c r="J7" i="16"/>
  <c r="J10" i="16" s="1"/>
  <c r="I9" i="16"/>
  <c r="I8" i="16"/>
  <c r="I7" i="16"/>
  <c r="I10" i="16"/>
  <c r="H8" i="16"/>
  <c r="H7" i="16"/>
  <c r="H10" i="16" s="1"/>
  <c r="H9" i="16"/>
  <c r="I19" i="41"/>
  <c r="H18" i="41"/>
  <c r="I18" i="41" s="1"/>
  <c r="I17" i="41"/>
  <c r="I20" i="41" l="1"/>
  <c r="G10" i="16"/>
  <c r="F10" i="16"/>
  <c r="H19" i="35"/>
  <c r="I19" i="35" s="1"/>
  <c r="H18" i="35"/>
  <c r="I18" i="35" s="1"/>
  <c r="H17" i="35"/>
  <c r="I17" i="35" s="1"/>
  <c r="I20" i="35" s="1"/>
  <c r="F23" i="1" l="1"/>
  <c r="G23" i="1" s="1"/>
  <c r="H23" i="1" s="1"/>
  <c r="I23" i="1" s="1"/>
  <c r="Q9" i="9"/>
  <c r="R9" i="9" s="1"/>
  <c r="S9" i="9" s="1"/>
  <c r="Q4" i="9"/>
  <c r="R4" i="9" s="1"/>
  <c r="S4" i="9" s="1"/>
  <c r="Q3" i="9"/>
  <c r="R3" i="9" s="1"/>
  <c r="S3" i="9" s="1"/>
  <c r="Q13" i="9"/>
  <c r="R13" i="9" s="1"/>
  <c r="S13" i="9" s="1"/>
  <c r="Q12" i="9"/>
  <c r="R12" i="9" s="1"/>
  <c r="S12" i="9" s="1"/>
  <c r="V12" i="9" s="1"/>
  <c r="Q11" i="9"/>
  <c r="R11" i="9" s="1"/>
  <c r="S11" i="9" s="1"/>
  <c r="Q10" i="9"/>
  <c r="R10" i="9" s="1"/>
  <c r="S10" i="9" s="1"/>
  <c r="Q8" i="9"/>
  <c r="R8" i="9" s="1"/>
  <c r="S8" i="9" s="1"/>
  <c r="Q7" i="9"/>
  <c r="R7" i="9" s="1"/>
  <c r="S7" i="9" s="1"/>
  <c r="Q6" i="9"/>
  <c r="R6" i="9" s="1"/>
  <c r="S6" i="9" s="1"/>
  <c r="N3" i="9"/>
  <c r="K14" i="9"/>
  <c r="L12" i="9"/>
  <c r="M12" i="9" s="1"/>
  <c r="N12" i="9" s="1"/>
  <c r="L13" i="9"/>
  <c r="M13" i="9" s="1"/>
  <c r="N13" i="9" s="1"/>
  <c r="L10" i="9"/>
  <c r="M10" i="9" s="1"/>
  <c r="N10" i="9" s="1"/>
  <c r="L8" i="9"/>
  <c r="M8" i="9" s="1"/>
  <c r="N8" i="9" s="1"/>
  <c r="L6" i="9"/>
  <c r="M6" i="9" s="1"/>
  <c r="N6" i="9" s="1"/>
  <c r="L5" i="9"/>
  <c r="M5" i="9" s="1"/>
  <c r="N5" i="9" s="1"/>
  <c r="N4" i="9"/>
  <c r="G4" i="9"/>
  <c r="H4" i="9" s="1"/>
  <c r="I4" i="9" s="1"/>
  <c r="G3" i="9"/>
  <c r="H3" i="9" s="1"/>
  <c r="I3" i="9" s="1"/>
  <c r="G13" i="9"/>
  <c r="H13" i="9" s="1"/>
  <c r="I13" i="9" s="1"/>
  <c r="G12" i="9"/>
  <c r="H12" i="9" s="1"/>
  <c r="I12" i="9" s="1"/>
  <c r="G11" i="9"/>
  <c r="H11" i="9" s="1"/>
  <c r="I11" i="9" s="1"/>
  <c r="G10" i="9"/>
  <c r="H10" i="9" s="1"/>
  <c r="I10" i="9" s="1"/>
  <c r="G9" i="9"/>
  <c r="H9" i="9" s="1"/>
  <c r="I9" i="9" s="1"/>
  <c r="G8" i="9"/>
  <c r="H8" i="9" s="1"/>
  <c r="I8" i="9" s="1"/>
  <c r="G7" i="9"/>
  <c r="H7" i="9" s="1"/>
  <c r="I7" i="9" s="1"/>
  <c r="G6" i="9"/>
  <c r="H6" i="9" s="1"/>
  <c r="I6" i="9" s="1"/>
  <c r="G5" i="9"/>
  <c r="H5" i="9" s="1"/>
  <c r="I5" i="9" s="1"/>
  <c r="F14" i="9"/>
  <c r="L7" i="9"/>
  <c r="M7" i="9" s="1"/>
  <c r="N7" i="9" s="1"/>
  <c r="L9" i="9"/>
  <c r="M9" i="9" s="1"/>
  <c r="N9" i="9" s="1"/>
  <c r="L11" i="9"/>
  <c r="M11" i="9" s="1"/>
  <c r="N11" i="9" s="1"/>
  <c r="F25" i="1"/>
  <c r="G25" i="1" s="1"/>
  <c r="H25" i="1" s="1"/>
  <c r="I25" i="1" s="1"/>
  <c r="F24" i="1"/>
  <c r="G24" i="1" s="1"/>
  <c r="F21" i="1"/>
  <c r="G21" i="1" s="1"/>
  <c r="F20" i="1"/>
  <c r="F19" i="1"/>
  <c r="G19" i="1" s="1"/>
  <c r="H19" i="1" s="1"/>
  <c r="I19" i="1" s="1"/>
  <c r="F17" i="1"/>
  <c r="H17" i="1" s="1"/>
  <c r="I17" i="1" s="1"/>
  <c r="F18" i="1"/>
  <c r="H18" i="1" s="1"/>
  <c r="I18" i="1" s="1"/>
  <c r="G26" i="1"/>
  <c r="H26" i="1" s="1"/>
  <c r="I26" i="1" s="1"/>
  <c r="P14" i="9"/>
  <c r="Q5" i="9"/>
  <c r="Q14" i="9" l="1"/>
  <c r="F22" i="1"/>
  <c r="G22" i="1" s="1"/>
  <c r="L14" i="9"/>
  <c r="H24" i="1"/>
  <c r="I24" i="1" s="1"/>
  <c r="G14" i="9"/>
  <c r="I14" i="9"/>
  <c r="N14" i="9"/>
  <c r="I28" i="1"/>
  <c r="J26" i="1"/>
  <c r="H14" i="9"/>
  <c r="H21" i="1"/>
  <c r="I21" i="1" s="1"/>
  <c r="R5" i="9"/>
  <c r="M14" i="9"/>
  <c r="G20" i="1"/>
  <c r="H20" i="1" s="1"/>
  <c r="I20" i="1" s="1"/>
  <c r="H22" i="1" l="1"/>
  <c r="I22" i="1" s="1"/>
  <c r="F27" i="1"/>
  <c r="G27" i="1" s="1"/>
  <c r="H27" i="1" s="1"/>
  <c r="I27" i="1" s="1"/>
  <c r="S5" i="9"/>
  <c r="R14" i="9"/>
  <c r="J27" i="1" l="1"/>
  <c r="J28" i="1" s="1"/>
  <c r="I30" i="1"/>
  <c r="I31" i="1" s="1"/>
  <c r="S14" i="9"/>
  <c r="V13" i="9"/>
  <c r="V14" i="9" s="1"/>
</calcChain>
</file>

<file path=xl/sharedStrings.xml><?xml version="1.0" encoding="utf-8"?>
<sst xmlns="http://schemas.openxmlformats.org/spreadsheetml/2006/main" count="206" uniqueCount="90">
  <si>
    <t>FORMATO DE COTIZACION</t>
  </si>
  <si>
    <t>SEÑORES</t>
  </si>
  <si>
    <t>SENADO DE LA REPUBLICA</t>
  </si>
  <si>
    <t xml:space="preserve">ADUNTO: COTIZACION PROCESO MESA DE SERVICIOS </t>
  </si>
  <si>
    <t>INSTRUCCIONES:</t>
  </si>
  <si>
    <t xml:space="preserve">1. SE SOLICITA SOLO DILIGENCIAR LAS HOJAS P. INFRAESTRUCTURA, REPUESTOS Y STOCK DE EQUIPOS </t>
  </si>
  <si>
    <t>ITEM</t>
  </si>
  <si>
    <t>COMPONENTES</t>
  </si>
  <si>
    <t>DETALLE DEL COMPONENTE</t>
  </si>
  <si>
    <t>CANTIDAD</t>
  </si>
  <si>
    <t>PRECIO UNITARIO OFERTADO ANTES DE IVA</t>
  </si>
  <si>
    <t>IVA</t>
  </si>
  <si>
    <t>PRECIO UNITARIO DESPUES DE IVA</t>
  </si>
  <si>
    <t>VALOR TOTAL DESPUES DE IVA</t>
  </si>
  <si>
    <t>INCLUYE ACTIVIDADES Y PERSONAL</t>
  </si>
  <si>
    <t xml:space="preserve">SERVICIO DE MANTENIMIENTO EQUIPOS DE COMPUTO </t>
  </si>
  <si>
    <t xml:space="preserve">SEERVICIO DE MANTENIMIENTO SOLUCION PLENARIA </t>
  </si>
  <si>
    <t>SERVICIO DE MANTENIMIENTO SOLUCION ASISTENCIA COMISIONES</t>
  </si>
  <si>
    <t>SERVICIO DE MANTENIMIENTO UPS</t>
  </si>
  <si>
    <t>SERVICIO DE MANTENIMIENTO AIRES ACONDICIONADOS ESPECIALIZADOS</t>
  </si>
  <si>
    <t>SERVICIO DE MANTENIMIENTO DE REDES INALAMBRICAS</t>
  </si>
  <si>
    <t>TOTAL VALOR DE LA OFERTA</t>
  </si>
  <si>
    <t>FIRMA AUTORIZADA</t>
  </si>
  <si>
    <t>NOMBRE:</t>
  </si>
  <si>
    <t>NIT</t>
  </si>
  <si>
    <t>STOCK DE EQUIPOS</t>
  </si>
  <si>
    <t>TOTAL</t>
  </si>
  <si>
    <t>BOGOTA D.D., XXX DE XXXXXXXXX DE 2020</t>
  </si>
  <si>
    <t>SERVICIO DE MANTENIMIENTO CENTRO DE DATOS (DATACENTER)</t>
  </si>
  <si>
    <t>BOLSA DE REPUESTOS</t>
  </si>
  <si>
    <t>ATENCION MESA DE SERVICIOS (INCLUYE OPERACIÓN Y PERSONAL)</t>
  </si>
  <si>
    <t xml:space="preserve">PERSONAL ADMINISTRACIÓN PLATAFORMA TECNOLÓGICA - SESIONES PLENARIA Y COMISIONES - SEGURIDAD Y PRIVACIDAD LA INFORMACIÓN
</t>
  </si>
  <si>
    <t xml:space="preserve">
MANTENIMIENTOS PREVENTIVOS Y CORRECTIVOS
</t>
  </si>
  <si>
    <t>GL(DE ACUERDO ANEXO)</t>
  </si>
  <si>
    <t>FACTOR EN MESES</t>
  </si>
  <si>
    <t>6 MESES
 15 DIAS</t>
  </si>
  <si>
    <t>FUNCIONAMIENTO</t>
  </si>
  <si>
    <t xml:space="preserve">INVERSION </t>
  </si>
  <si>
    <t>N/A</t>
  </si>
  <si>
    <t>PRECIO UNITARIO ESTUDIO MERCADO ANTES DE IVA</t>
  </si>
  <si>
    <t>Cotizacion N°2</t>
  </si>
  <si>
    <t>Medidas de Tendencia  Central</t>
  </si>
  <si>
    <t>Menor Valor</t>
  </si>
  <si>
    <t>Media Aritmetica</t>
  </si>
  <si>
    <t>Media Geometrica</t>
  </si>
  <si>
    <t>Media Armonica</t>
  </si>
  <si>
    <t>Desviacion Estandar</t>
  </si>
  <si>
    <t>Item</t>
  </si>
  <si>
    <t xml:space="preserve">Valor  Total </t>
  </si>
  <si>
    <t>Cotizacion N°3</t>
  </si>
  <si>
    <t>Descripcion del Servicio</t>
  </si>
  <si>
    <t xml:space="preserve">Descripcion </t>
  </si>
  <si>
    <t>Valor  Unitario</t>
  </si>
  <si>
    <t xml:space="preserve">Anexo Solicitud Cotizacion Sondeo del Mercado / Senado de la Republica
</t>
  </si>
  <si>
    <t>Empresa:</t>
  </si>
  <si>
    <t>NIT:</t>
  </si>
  <si>
    <t>Fecha</t>
  </si>
  <si>
    <t>Contacto:</t>
  </si>
  <si>
    <t>Cargo</t>
  </si>
  <si>
    <t>Tel. Celular:</t>
  </si>
  <si>
    <t>E-MAIL:</t>
  </si>
  <si>
    <t>Direccion</t>
  </si>
  <si>
    <t>Telefono Fijo:</t>
  </si>
  <si>
    <t>Instrucciones para el diligenciamiento del formato de cotización</t>
  </si>
  <si>
    <t>• Por favor diligenciar solo las celdas en color AMARILLO. Se deben llenar todas las casillas.
• Revisar todos los requerimientos que se exponen en el documento "Anexo técnico No. 1 Especificaciones técnicas" y formular su cotización en concordancia con este.
• Asignar en la casilla "Valor Unitario" (Precio que el proponente oferta para el bien) en las celdas de la columna "G"; y asignar en la casilla "tarifa con IVA" que corresponda y en caso que no aplique 0 en las celdas de la columna "F". 
• El valor de la cotización deber ser expresado en PESOS COLOMBIANOS.
• Los valores unitarios deberán aproximarse por exceso o por defecto al entero más cercano. Si la cifra no está aproximada y aparece con centavos, La Entidad aproximará al entero inferior al entero  siguiente dependiendo el caso en el analisis para determinar  el  valor  unitario defitivo.
• No modificar, agregar o quitar ningún ítem o sub-ítem.</t>
  </si>
  <si>
    <t>Detalle valores a cotizar</t>
  </si>
  <si>
    <t>Anexo Tecnico No 1</t>
  </si>
  <si>
    <t xml:space="preserve">OBJETO DEL PROCESO: COTIZAR EL SERVICIO DE RECOLECCIÓN, TRANSPORTE, ALMACENAMIENTO, TRATAMIENTO Y DISPOSICION FINAL DE LOS RESIDUOS PELIGROSOS GENERADOS POR EL SENADO DE LA REPUBLICA. 
</t>
  </si>
  <si>
    <t>Unidad de Medida</t>
  </si>
  <si>
    <t>Cantidad por referencia</t>
  </si>
  <si>
    <t xml:space="preserve">Valor Unitario Antes de Iva </t>
  </si>
  <si>
    <t>Porcentaje de Iva (Verificar si aplica para  este  proceso)</t>
  </si>
  <si>
    <t>Valor Unitario + Iva Incluido</t>
  </si>
  <si>
    <t xml:space="preserve">Valor Total por Item </t>
  </si>
  <si>
    <t xml:space="preserve"> </t>
  </si>
  <si>
    <t>Servicio de recolección, manejo, tratamiento y disposición final de residuos peligrosos de origen biologico y cortopunzante  (minimo  1- 20 kg)</t>
  </si>
  <si>
    <t>1- 20 kg</t>
  </si>
  <si>
    <t>Valor Kilogramo adicional de residuo biologico y cortopunzante (Cantidades mayores a los 20 Kg  minimos)</t>
  </si>
  <si>
    <t>Valor de frecuencia  de recoleccion (Transporte)</t>
  </si>
  <si>
    <t>Valor Total</t>
  </si>
  <si>
    <t>La presente cotización:</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</si>
  <si>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Se remite como parte del estudio de sector, previo a la contratación, y no implica ninguna obligación de contratar.
• Tiene una vigencia de 90 dias a partir de la fecha de diligenciamiento.</t>
  </si>
  <si>
    <t xml:space="preserve">OBJETO DEL PROCESO: COTIZAR EL SERVICIO DE RECOLECCIÓN, TRANSPORTE, ALMACENAMIENTO, TRATAMIENTO Y DISPOSICION FINAL DE LOS RESIDUOS PELIGROSOS GENERADOS POR EL SENADO DE LA REPUBLICA. </t>
  </si>
  <si>
    <t xml:space="preserve">Empresa: </t>
  </si>
  <si>
    <t>BIOLOGICOS Y CONTAMINADOS SAS ESP</t>
  </si>
  <si>
    <t xml:space="preserve">24 de Junio del 2024 </t>
  </si>
  <si>
    <t xml:space="preserve">E-MAIL: </t>
  </si>
  <si>
    <t xml:space="preserve"> comercial1@asei.co</t>
  </si>
  <si>
    <t>$100.000</t>
  </si>
  <si>
    <t>Estudio  del Mercado / Senado de la Republica
“Contratar el Servicio de Recolección, Transporte, Almacenamiento, Tratamiento y Disposición Final de los Residuos Peligrosos Generados por el Senado de la Republica”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</si>
</sst>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6" formatCode="&quot;$&quot;\ #,##0;[Red]\-&quot;$&quot;\ #,##0"/>
    <numFmt numFmtId="42" formatCode="_-&quot;$&quot;\ * #,##0_-;\-&quot;$&quot;\ * #,##0_-;_-&quot;$&quot;\ * &quot;-&quot;_-;_-@_-"/>
    <numFmt numFmtId="41" formatCode="_-* #,##0_-;\-* #,##0_-;_-* &quot;-&quot;_-;_-@_-"/>
    <numFmt numFmtId="44" formatCode="_-&quot;$&quot;\ * #,##0.00_-;\-&quot;$&quot;\ * #,##0.00_-;_-&quot;$&quot;\ * &quot;-&quot;??_-;_-@_-"/>
    <numFmt numFmtId="164" formatCode="_(&quot;$&quot;\ * #,##0.00_);_(&quot;$&quot;\ * \(#,##0.00\);_(&quot;$&quot;\ * &quot;-&quot;??_);_(@_)"/>
    <numFmt numFmtId="165" formatCode="_(&quot;$&quot;\ * #,##0_);_(&quot;$&quot;\ * \(#,##0\);_(&quot;$&quot;\ * &quot;-&quot;??_);_(@_)"/>
    <numFmt numFmtId="166" formatCode="_-&quot;$&quot;\ * #,##0.00_-;\-&quot;$&quot;\ * #,##0.00_-;_-&quot;$&quot;\ * &quot;-&quot;_-;_-@_-"/>
    <numFmt numFmtId="167" formatCode="&quot;$&quot;#,##0;[Red]\-&quot;$&quot;#,##0"/>
    <numFmt numFmtId="168" formatCode="[$$-240A]\ #,##0"/>
  </numFmts>
  <fonts count="28" x14ac:knownFonts="1">
    <font>
      <sz val="11"/>
      <color theme="1"/>
      <name val="Calibri"/>
      <family val="2"/>
      <scheme val="minor"/>
    </font>
    <font>
      <sz val="11"/>
      <color theme="1"/>
      <name val="Calibri"/>
      <family val="2"/>
      <scheme val="minor"/>
    </font>
    <font>
      <b/>
      <sz val="11"/>
      <color theme="1"/>
      <name val="Calibri"/>
      <family val="2"/>
      <scheme val="minor"/>
    </font>
    <font>
      <b/>
      <sz val="9"/>
      <color theme="1"/>
      <name val="Calibri"/>
      <family val="2"/>
      <scheme val="minor"/>
    </font>
    <font>
      <b/>
      <i/>
      <sz val="11"/>
      <color theme="1"/>
      <name val="Calibri"/>
      <family val="2"/>
      <scheme val="minor"/>
    </font>
    <font>
      <sz val="10"/>
      <color theme="1"/>
      <name val="Calibri"/>
      <family val="2"/>
      <scheme val="minor"/>
    </font>
    <font>
      <sz val="11"/>
      <name val="Calibri"/>
      <family val="2"/>
      <scheme val="minor"/>
    </font>
    <font>
      <sz val="10"/>
      <color theme="1"/>
      <name val="Arial Nova"/>
      <family val="2"/>
    </font>
    <font>
      <b/>
      <sz val="10"/>
      <color theme="1"/>
      <name val="Arial Nova"/>
      <family val="2"/>
    </font>
    <font>
      <sz val="10"/>
      <name val="Arial Nova"/>
      <family val="2"/>
    </font>
    <font>
      <sz val="10"/>
      <color theme="1"/>
      <name val="Arial"/>
      <family val="2"/>
    </font>
    <font>
      <b/>
      <sz val="10"/>
      <color theme="1"/>
      <name val="Calibri"/>
      <family val="2"/>
      <scheme val="minor"/>
    </font>
    <font>
      <b/>
      <sz val="10"/>
      <color rgb="FF000000"/>
      <name val="Calibri"/>
      <family val="2"/>
      <scheme val="minor"/>
    </font>
    <font>
      <b/>
      <u/>
      <sz val="10"/>
      <color theme="1"/>
      <name val="Calibri"/>
      <family val="2"/>
      <scheme val="minor"/>
    </font>
    <font>
      <sz val="8"/>
      <color theme="1"/>
      <name val="Calibri"/>
      <family val="2"/>
      <scheme val="minor"/>
    </font>
    <font>
      <b/>
      <sz val="10"/>
      <name val="Calibri"/>
      <family val="2"/>
      <scheme val="minor"/>
    </font>
    <font>
      <b/>
      <sz val="10"/>
      <color theme="1"/>
      <name val="Arial"/>
      <family val="2"/>
    </font>
    <font>
      <sz val="10"/>
      <color rgb="FF000000"/>
      <name val="Arial"/>
      <family val="2"/>
    </font>
    <font>
      <b/>
      <sz val="8"/>
      <color theme="1"/>
      <name val="Arial"/>
      <family val="2"/>
    </font>
    <font>
      <b/>
      <sz val="10"/>
      <color theme="1"/>
      <name val="Arial Narrow"/>
      <family val="2"/>
    </font>
    <font>
      <b/>
      <sz val="10"/>
      <name val="Arial Narrow"/>
      <family val="2"/>
    </font>
    <font>
      <b/>
      <sz val="9"/>
      <color theme="1"/>
      <name val="Arial"/>
      <family val="2"/>
    </font>
    <font>
      <b/>
      <sz val="9"/>
      <color rgb="FF000000"/>
      <name val="Arial"/>
      <family val="2"/>
    </font>
    <font>
      <sz val="11"/>
      <color rgb="FF000000"/>
      <name val="Calibri"/>
      <family val="2"/>
      <scheme val="minor"/>
    </font>
    <font>
      <sz val="10"/>
      <color theme="1"/>
      <name val="Arial Narrow"/>
      <family val="2"/>
    </font>
    <font>
      <sz val="9"/>
      <color rgb="FF000000"/>
      <name val="Arial"/>
      <family val="2"/>
    </font>
    <font>
      <sz val="9"/>
      <color theme="1"/>
      <name val="Arial"/>
      <family val="2"/>
    </font>
    <font>
      <b/>
      <sz val="12"/>
      <color rgb="FF000000"/>
      <name val="Arial"/>
      <family val="2"/>
    </font>
  </fonts>
  <fills count="17">
    <fill>
      <patternFill patternType="none"/>
    </fill>
    <fill>
      <patternFill patternType="gray125"/>
    </fill>
    <fill>
      <patternFill patternType="solid">
        <fgColor rgb="FFD9D9D9"/>
        <bgColor indexed="64"/>
      </patternFill>
    </fill>
    <fill>
      <patternFill patternType="solid">
        <fgColor theme="0"/>
        <bgColor indexed="64"/>
      </patternFill>
    </fill>
    <fill>
      <patternFill patternType="solid">
        <fgColor rgb="FFFFFF00"/>
        <bgColor indexed="64"/>
      </patternFill>
    </fill>
    <fill>
      <patternFill patternType="solid">
        <fgColor theme="9" tint="0.59999389629810485"/>
        <bgColor indexed="64"/>
      </patternFill>
    </fill>
    <fill>
      <patternFill patternType="solid">
        <fgColor theme="5" tint="0.39997558519241921"/>
        <bgColor indexed="64"/>
      </patternFill>
    </fill>
    <fill>
      <patternFill patternType="solid">
        <fgColor theme="4" tint="0.39997558519241921"/>
        <bgColor indexed="64"/>
      </patternFill>
    </fill>
    <fill>
      <patternFill patternType="solid">
        <fgColor theme="5"/>
        <bgColor indexed="64"/>
      </patternFill>
    </fill>
    <fill>
      <patternFill patternType="solid">
        <fgColor theme="9" tint="0.39997558519241921"/>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rgb="FFFFFFCC"/>
        <bgColor indexed="64"/>
      </patternFill>
    </fill>
  </fills>
  <borders count="1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right/>
      <top/>
      <bottom style="thin">
        <color indexed="64"/>
      </bottom>
      <diagonal/>
    </border>
    <border>
      <left style="thin">
        <color indexed="64"/>
      </left>
      <right style="thin">
        <color indexed="64"/>
      </right>
      <top/>
      <bottom/>
      <diagonal/>
    </border>
  </borders>
  <cellStyleXfs count="6">
    <xf numFmtId="0" fontId="0" fillId="0" borderId="0"/>
    <xf numFmtId="41" fontId="1" fillId="0" borderId="0" applyFont="0" applyFill="0" applyBorder="0" applyAlignment="0" applyProtection="0"/>
    <xf numFmtId="0" fontId="1" fillId="0" borderId="0"/>
    <xf numFmtId="16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cellStyleXfs>
  <cellXfs count="188">
    <xf numFmtId="0" fontId="0" fillId="0" borderId="0" xfId="0"/>
    <xf numFmtId="0" fontId="1" fillId="0" borderId="0" xfId="2"/>
    <xf numFmtId="0" fontId="2" fillId="0" borderId="4" xfId="2" applyFont="1" applyBorder="1" applyAlignment="1">
      <alignment horizontal="center" vertical="center"/>
    </xf>
    <xf numFmtId="0" fontId="3" fillId="0" borderId="4" xfId="2" applyFont="1" applyBorder="1" applyAlignment="1">
      <alignment vertical="center" wrapText="1"/>
    </xf>
    <xf numFmtId="0" fontId="2" fillId="0" borderId="5" xfId="2" applyFont="1" applyBorder="1" applyAlignment="1">
      <alignment horizontal="center" vertical="center" wrapText="1"/>
    </xf>
    <xf numFmtId="0" fontId="5" fillId="0" borderId="4" xfId="2" applyFont="1" applyBorder="1" applyAlignment="1">
      <alignment horizontal="left" vertical="center" wrapText="1"/>
    </xf>
    <xf numFmtId="0" fontId="3" fillId="0" borderId="5" xfId="2" applyFont="1" applyBorder="1" applyAlignment="1">
      <alignment horizontal="left" vertical="center" wrapText="1"/>
    </xf>
    <xf numFmtId="42" fontId="1" fillId="0" borderId="6" xfId="3" applyNumberFormat="1" applyFont="1" applyFill="1" applyBorder="1" applyAlignment="1">
      <alignment horizontal="center" vertical="center"/>
    </xf>
    <xf numFmtId="42" fontId="1" fillId="0" borderId="4" xfId="3" applyNumberFormat="1" applyFont="1" applyFill="1" applyBorder="1" applyAlignment="1">
      <alignment horizontal="center" vertical="center"/>
    </xf>
    <xf numFmtId="0" fontId="3" fillId="0" borderId="5" xfId="2" applyFont="1" applyBorder="1" applyAlignment="1">
      <alignment vertical="center" wrapText="1"/>
    </xf>
    <xf numFmtId="0" fontId="5" fillId="0" borderId="5" xfId="2" applyFont="1" applyBorder="1" applyAlignment="1">
      <alignment vertical="center" wrapText="1"/>
    </xf>
    <xf numFmtId="2" fontId="5" fillId="0" borderId="6" xfId="2" applyNumberFormat="1" applyFont="1" applyBorder="1" applyAlignment="1">
      <alignment horizontal="center" vertical="center" wrapText="1"/>
    </xf>
    <xf numFmtId="42" fontId="0" fillId="0" borderId="6" xfId="3" quotePrefix="1" applyNumberFormat="1" applyFont="1" applyFill="1" applyBorder="1" applyAlignment="1">
      <alignment horizontal="center" vertical="center"/>
    </xf>
    <xf numFmtId="2" fontId="1" fillId="0" borderId="4" xfId="2" applyNumberFormat="1" applyBorder="1" applyAlignment="1">
      <alignment horizontal="center" vertical="center"/>
    </xf>
    <xf numFmtId="0" fontId="2" fillId="0" borderId="4" xfId="2" applyFont="1" applyBorder="1" applyAlignment="1">
      <alignment horizontal="center" vertical="center" wrapText="1"/>
    </xf>
    <xf numFmtId="41" fontId="1" fillId="0" borderId="0" xfId="1" applyFont="1" applyFill="1"/>
    <xf numFmtId="0" fontId="0" fillId="0" borderId="0" xfId="2" applyFont="1"/>
    <xf numFmtId="0" fontId="2" fillId="0" borderId="0" xfId="2" applyFont="1"/>
    <xf numFmtId="0" fontId="1" fillId="0" borderId="0" xfId="2" applyAlignment="1">
      <alignment horizontal="center"/>
    </xf>
    <xf numFmtId="42" fontId="1" fillId="0" borderId="0" xfId="2" applyNumberFormat="1"/>
    <xf numFmtId="165" fontId="1" fillId="0" borderId="0" xfId="2" applyNumberFormat="1"/>
    <xf numFmtId="165" fontId="1" fillId="0" borderId="7" xfId="2" applyNumberFormat="1" applyBorder="1" applyAlignment="1">
      <alignment horizontal="center" vertical="center"/>
    </xf>
    <xf numFmtId="0" fontId="5" fillId="0" borderId="4" xfId="2" applyFont="1" applyBorder="1" applyAlignment="1">
      <alignment wrapText="1"/>
    </xf>
    <xf numFmtId="42" fontId="1" fillId="0" borderId="4" xfId="2" applyNumberFormat="1" applyBorder="1" applyAlignment="1">
      <alignment horizontal="center" vertical="center"/>
    </xf>
    <xf numFmtId="0" fontId="2" fillId="0" borderId="0" xfId="2" applyFont="1" applyAlignment="1">
      <alignment horizontal="center"/>
    </xf>
    <xf numFmtId="165" fontId="1" fillId="0" borderId="0" xfId="3" applyNumberFormat="1" applyFont="1" applyFill="1" applyBorder="1"/>
    <xf numFmtId="41" fontId="1" fillId="0" borderId="0" xfId="1" applyFont="1" applyFill="1" applyBorder="1"/>
    <xf numFmtId="0" fontId="1" fillId="0" borderId="8" xfId="2" applyBorder="1"/>
    <xf numFmtId="42" fontId="1" fillId="0" borderId="0" xfId="3" applyNumberFormat="1" applyFont="1" applyFill="1" applyBorder="1" applyAlignment="1">
      <alignment horizontal="center" vertical="center"/>
    </xf>
    <xf numFmtId="42" fontId="1" fillId="5" borderId="4" xfId="2" applyNumberFormat="1" applyFill="1" applyBorder="1" applyAlignment="1">
      <alignment horizontal="center" vertical="center"/>
    </xf>
    <xf numFmtId="42" fontId="6" fillId="5" borderId="4" xfId="3" applyNumberFormat="1" applyFont="1" applyFill="1" applyBorder="1" applyAlignment="1">
      <alignment horizontal="center" vertical="center"/>
    </xf>
    <xf numFmtId="42" fontId="6" fillId="6" borderId="4" xfId="3" applyNumberFormat="1" applyFont="1" applyFill="1" applyBorder="1" applyAlignment="1">
      <alignment horizontal="center" vertical="center"/>
    </xf>
    <xf numFmtId="165" fontId="2" fillId="7" borderId="4" xfId="3" applyNumberFormat="1" applyFont="1" applyFill="1" applyBorder="1"/>
    <xf numFmtId="165" fontId="2" fillId="5" borderId="4" xfId="2" applyNumberFormat="1" applyFont="1" applyFill="1" applyBorder="1" applyAlignment="1">
      <alignment horizontal="center" vertical="center"/>
    </xf>
    <xf numFmtId="165" fontId="2" fillId="5" borderId="4" xfId="2" applyNumberFormat="1" applyFont="1" applyFill="1" applyBorder="1"/>
    <xf numFmtId="42" fontId="2" fillId="6" borderId="4" xfId="2" applyNumberFormat="1" applyFont="1" applyFill="1" applyBorder="1"/>
    <xf numFmtId="165" fontId="2" fillId="6" borderId="4" xfId="2" applyNumberFormat="1" applyFont="1" applyFill="1" applyBorder="1"/>
    <xf numFmtId="165" fontId="2" fillId="7" borderId="4" xfId="2" applyNumberFormat="1" applyFont="1" applyFill="1" applyBorder="1"/>
    <xf numFmtId="165" fontId="2" fillId="0" borderId="0" xfId="2" applyNumberFormat="1" applyFont="1" applyAlignment="1">
      <alignment horizontal="center" vertical="center"/>
    </xf>
    <xf numFmtId="165" fontId="2" fillId="0" borderId="0" xfId="2" applyNumberFormat="1" applyFont="1"/>
    <xf numFmtId="165" fontId="1" fillId="0" borderId="0" xfId="2" applyNumberFormat="1" applyAlignment="1">
      <alignment horizontal="center" vertical="center"/>
    </xf>
    <xf numFmtId="0" fontId="8" fillId="0" borderId="4" xfId="2" applyFont="1" applyBorder="1" applyAlignment="1">
      <alignment horizontal="center" vertical="center" wrapText="1"/>
    </xf>
    <xf numFmtId="0" fontId="8" fillId="0" borderId="4" xfId="2" applyFont="1" applyBorder="1" applyAlignment="1">
      <alignment horizontal="center" vertical="center"/>
    </xf>
    <xf numFmtId="0" fontId="8" fillId="0" borderId="5" xfId="2" applyFont="1" applyBorder="1" applyAlignment="1">
      <alignment horizontal="center" vertical="center" wrapText="1"/>
    </xf>
    <xf numFmtId="0" fontId="8" fillId="0" borderId="5" xfId="2" applyFont="1" applyBorder="1" applyAlignment="1">
      <alignment vertical="center" wrapText="1"/>
    </xf>
    <xf numFmtId="0" fontId="7" fillId="0" borderId="5" xfId="2" applyFont="1" applyBorder="1" applyAlignment="1">
      <alignment vertical="center" wrapText="1"/>
    </xf>
    <xf numFmtId="2" fontId="7" fillId="0" borderId="6" xfId="2" applyNumberFormat="1" applyFont="1" applyBorder="1" applyAlignment="1">
      <alignment horizontal="center" vertical="center" wrapText="1"/>
    </xf>
    <xf numFmtId="42" fontId="7" fillId="0" borderId="6" xfId="3" applyNumberFormat="1" applyFont="1" applyFill="1" applyBorder="1" applyAlignment="1">
      <alignment horizontal="center" vertical="center"/>
    </xf>
    <xf numFmtId="42" fontId="7" fillId="0" borderId="6" xfId="3" quotePrefix="1" applyNumberFormat="1" applyFont="1" applyFill="1" applyBorder="1" applyAlignment="1">
      <alignment horizontal="center" vertical="center"/>
    </xf>
    <xf numFmtId="42" fontId="7" fillId="0" borderId="4" xfId="2" applyNumberFormat="1" applyFont="1" applyBorder="1" applyAlignment="1">
      <alignment horizontal="center" vertical="center"/>
    </xf>
    <xf numFmtId="2" fontId="7" fillId="9" borderId="6" xfId="2" applyNumberFormat="1" applyFont="1" applyFill="1" applyBorder="1" applyAlignment="1">
      <alignment horizontal="center" vertical="center" wrapText="1"/>
    </xf>
    <xf numFmtId="0" fontId="8" fillId="0" borderId="5" xfId="2" applyFont="1" applyBorder="1" applyAlignment="1">
      <alignment horizontal="left" vertical="center" wrapText="1"/>
    </xf>
    <xf numFmtId="42" fontId="7" fillId="5" borderId="4" xfId="2" applyNumberFormat="1" applyFont="1" applyFill="1" applyBorder="1" applyAlignment="1">
      <alignment horizontal="center" vertical="center"/>
    </xf>
    <xf numFmtId="0" fontId="7" fillId="0" borderId="4" xfId="2" applyFont="1" applyBorder="1" applyAlignment="1">
      <alignment horizontal="left" vertical="center" wrapText="1"/>
    </xf>
    <xf numFmtId="2" fontId="7" fillId="0" borderId="4" xfId="2" applyNumberFormat="1" applyFont="1" applyBorder="1" applyAlignment="1">
      <alignment horizontal="center" vertical="center"/>
    </xf>
    <xf numFmtId="2" fontId="7" fillId="9" borderId="4" xfId="2" applyNumberFormat="1" applyFont="1" applyFill="1" applyBorder="1" applyAlignment="1">
      <alignment horizontal="center" vertical="center"/>
    </xf>
    <xf numFmtId="42" fontId="7" fillId="0" borderId="4" xfId="3" applyNumberFormat="1" applyFont="1" applyFill="1" applyBorder="1" applyAlignment="1">
      <alignment horizontal="center" vertical="center"/>
    </xf>
    <xf numFmtId="0" fontId="8" fillId="0" borderId="4" xfId="2" applyFont="1" applyBorder="1" applyAlignment="1">
      <alignment vertical="center" wrapText="1"/>
    </xf>
    <xf numFmtId="165" fontId="9" fillId="0" borderId="4" xfId="0" applyNumberFormat="1" applyFont="1" applyBorder="1" applyAlignment="1">
      <alignment horizontal="center" vertical="center"/>
    </xf>
    <xf numFmtId="165" fontId="9" fillId="9" borderId="4" xfId="0" applyNumberFormat="1" applyFont="1" applyFill="1" applyBorder="1" applyAlignment="1">
      <alignment horizontal="center" vertical="center"/>
    </xf>
    <xf numFmtId="165" fontId="8" fillId="0" borderId="4" xfId="2" applyNumberFormat="1" applyFont="1" applyBorder="1" applyAlignment="1">
      <alignment horizontal="center" vertical="center"/>
    </xf>
    <xf numFmtId="0" fontId="7" fillId="0" borderId="0" xfId="2" applyFont="1" applyAlignment="1">
      <alignment horizontal="center" vertical="center"/>
    </xf>
    <xf numFmtId="0" fontId="8" fillId="9" borderId="4" xfId="2" applyFont="1" applyFill="1" applyBorder="1" applyAlignment="1">
      <alignment horizontal="center" vertical="center"/>
    </xf>
    <xf numFmtId="0" fontId="8" fillId="9" borderId="4" xfId="2" applyFont="1" applyFill="1" applyBorder="1" applyAlignment="1">
      <alignment horizontal="center" vertical="center" wrapText="1"/>
    </xf>
    <xf numFmtId="2" fontId="7" fillId="0" borderId="6" xfId="2" applyNumberFormat="1" applyFont="1" applyBorder="1" applyAlignment="1">
      <alignment horizontal="center" vertical="center"/>
    </xf>
    <xf numFmtId="165" fontId="7" fillId="0" borderId="6" xfId="3" applyNumberFormat="1" applyFont="1" applyFill="1" applyBorder="1" applyAlignment="1">
      <alignment vertical="center"/>
    </xf>
    <xf numFmtId="165" fontId="7" fillId="0" borderId="4" xfId="3" applyNumberFormat="1" applyFont="1" applyFill="1" applyBorder="1" applyAlignment="1">
      <alignment vertical="center"/>
    </xf>
    <xf numFmtId="165" fontId="7" fillId="9" borderId="6" xfId="3" applyNumberFormat="1" applyFont="1" applyFill="1" applyBorder="1" applyAlignment="1">
      <alignment vertical="center"/>
    </xf>
    <xf numFmtId="165" fontId="7" fillId="9" borderId="4" xfId="3" applyNumberFormat="1" applyFont="1" applyFill="1" applyBorder="1" applyAlignment="1">
      <alignment vertical="center"/>
    </xf>
    <xf numFmtId="165" fontId="7" fillId="0" borderId="0" xfId="2" applyNumberFormat="1" applyFont="1" applyAlignment="1">
      <alignment vertical="center"/>
    </xf>
    <xf numFmtId="0" fontId="7" fillId="0" borderId="0" xfId="2" applyFont="1" applyAlignment="1">
      <alignment vertical="center"/>
    </xf>
    <xf numFmtId="165" fontId="7" fillId="0" borderId="4" xfId="3" applyNumberFormat="1" applyFont="1" applyBorder="1" applyAlignment="1">
      <alignment vertical="center"/>
    </xf>
    <xf numFmtId="164" fontId="7" fillId="0" borderId="4" xfId="3" applyFont="1" applyBorder="1" applyAlignment="1">
      <alignment vertical="center"/>
    </xf>
    <xf numFmtId="0" fontId="7" fillId="0" borderId="4" xfId="2" applyFont="1" applyBorder="1" applyAlignment="1">
      <alignment vertical="center" wrapText="1"/>
    </xf>
    <xf numFmtId="165" fontId="8" fillId="0" borderId="4" xfId="2" applyNumberFormat="1" applyFont="1" applyBorder="1" applyAlignment="1">
      <alignment vertical="center"/>
    </xf>
    <xf numFmtId="42" fontId="8" fillId="0" borderId="4" xfId="2" applyNumberFormat="1" applyFont="1" applyBorder="1" applyAlignment="1">
      <alignment vertical="center"/>
    </xf>
    <xf numFmtId="0" fontId="8" fillId="0" borderId="4" xfId="2" applyFont="1" applyBorder="1" applyAlignment="1">
      <alignment vertical="center"/>
    </xf>
    <xf numFmtId="0" fontId="7" fillId="9" borderId="0" xfId="2" applyFont="1" applyFill="1" applyAlignment="1">
      <alignment vertical="center"/>
    </xf>
    <xf numFmtId="42" fontId="8" fillId="9" borderId="4" xfId="2" applyNumberFormat="1" applyFont="1" applyFill="1" applyBorder="1" applyAlignment="1">
      <alignment vertical="center"/>
    </xf>
    <xf numFmtId="0" fontId="7" fillId="0" borderId="0" xfId="0" applyFont="1" applyAlignment="1">
      <alignment vertical="center"/>
    </xf>
    <xf numFmtId="41" fontId="7" fillId="0" borderId="0" xfId="1" applyFont="1" applyAlignment="1">
      <alignment vertical="center"/>
    </xf>
    <xf numFmtId="0" fontId="10" fillId="0" borderId="0" xfId="0" applyFont="1"/>
    <xf numFmtId="0" fontId="5" fillId="0" borderId="0" xfId="0" applyFont="1"/>
    <xf numFmtId="0" fontId="5" fillId="3" borderId="0" xfId="0" applyFont="1" applyFill="1"/>
    <xf numFmtId="44" fontId="5" fillId="0" borderId="4" xfId="4" applyFont="1" applyBorder="1" applyAlignment="1">
      <alignment horizontal="center" vertical="center"/>
    </xf>
    <xf numFmtId="0" fontId="13" fillId="10" borderId="4" xfId="0" applyFont="1" applyFill="1" applyBorder="1" applyAlignment="1">
      <alignment horizontal="center" vertical="center"/>
    </xf>
    <xf numFmtId="44" fontId="14" fillId="3" borderId="0" xfId="0" applyNumberFormat="1" applyFont="1" applyFill="1"/>
    <xf numFmtId="0" fontId="14" fillId="3" borderId="0" xfId="0" applyFont="1" applyFill="1"/>
    <xf numFmtId="44" fontId="5" fillId="3" borderId="0" xfId="4" applyFont="1" applyFill="1"/>
    <xf numFmtId="44" fontId="5" fillId="3" borderId="0" xfId="0" applyNumberFormat="1" applyFont="1" applyFill="1"/>
    <xf numFmtId="6" fontId="0" fillId="0" borderId="0" xfId="0" applyNumberFormat="1"/>
    <xf numFmtId="4" fontId="0" fillId="0" borderId="0" xfId="0" applyNumberFormat="1"/>
    <xf numFmtId="44" fontId="5" fillId="0" borderId="4" xfId="4" applyFont="1" applyFill="1" applyBorder="1" applyAlignment="1">
      <alignment vertical="center"/>
    </xf>
    <xf numFmtId="44" fontId="14" fillId="3" borderId="0" xfId="4" applyFont="1" applyFill="1"/>
    <xf numFmtId="44" fontId="0" fillId="0" borderId="0" xfId="4" applyFont="1"/>
    <xf numFmtId="3" fontId="0" fillId="0" borderId="0" xfId="0" applyNumberFormat="1"/>
    <xf numFmtId="0" fontId="11" fillId="0" borderId="4" xfId="0" applyFont="1" applyBorder="1" applyAlignment="1">
      <alignment horizontal="center" vertical="center" wrapText="1"/>
    </xf>
    <xf numFmtId="0" fontId="5" fillId="0" borderId="0" xfId="0" applyFont="1" applyAlignment="1" applyProtection="1">
      <alignment horizontal="center" vertical="center"/>
      <protection locked="0"/>
    </xf>
    <xf numFmtId="0" fontId="5" fillId="0" borderId="0" xfId="0" applyFont="1" applyAlignment="1" applyProtection="1">
      <alignment horizontal="center" vertical="center"/>
      <protection hidden="1"/>
    </xf>
    <xf numFmtId="0" fontId="15" fillId="0" borderId="0" xfId="0" applyFont="1" applyAlignment="1" applyProtection="1">
      <alignment horizontal="center" vertical="center"/>
      <protection hidden="1"/>
    </xf>
    <xf numFmtId="166" fontId="5" fillId="0" borderId="0" xfId="5" applyNumberFormat="1" applyFont="1" applyAlignment="1" applyProtection="1">
      <alignment horizontal="center" vertical="center"/>
      <protection locked="0"/>
    </xf>
    <xf numFmtId="0" fontId="3" fillId="10" borderId="4" xfId="0" applyFont="1" applyFill="1" applyBorder="1" applyAlignment="1">
      <alignment horizontal="center" vertical="center" wrapText="1"/>
    </xf>
    <xf numFmtId="0" fontId="12" fillId="2" borderId="4" xfId="0" applyFont="1" applyFill="1" applyBorder="1" applyAlignment="1">
      <alignment horizontal="center" vertical="center" wrapText="1"/>
    </xf>
    <xf numFmtId="0" fontId="3" fillId="12" borderId="4" xfId="0" applyFont="1" applyFill="1" applyBorder="1" applyAlignment="1">
      <alignment horizontal="center" vertical="center" wrapText="1"/>
    </xf>
    <xf numFmtId="0" fontId="10" fillId="0" borderId="0" xfId="0" applyFont="1" applyAlignment="1">
      <alignment vertical="center"/>
    </xf>
    <xf numFmtId="0" fontId="0" fillId="0" borderId="0" xfId="0" applyAlignment="1">
      <alignment vertical="center"/>
    </xf>
    <xf numFmtId="44" fontId="0" fillId="0" borderId="0" xfId="4" applyFont="1" applyAlignment="1">
      <alignment vertical="center"/>
    </xf>
    <xf numFmtId="0" fontId="10" fillId="0" borderId="4" xfId="0" applyFont="1" applyBorder="1" applyAlignment="1">
      <alignment horizontal="center" vertical="center"/>
    </xf>
    <xf numFmtId="0" fontId="10" fillId="0" borderId="0" xfId="0" applyFont="1" applyAlignment="1">
      <alignment horizontal="center" vertical="center"/>
    </xf>
    <xf numFmtId="44" fontId="10" fillId="0" borderId="0" xfId="4" applyFont="1" applyAlignment="1">
      <alignment horizontal="center" vertical="center"/>
    </xf>
    <xf numFmtId="0" fontId="10" fillId="15" borderId="4" xfId="0" applyFont="1" applyFill="1" applyBorder="1" applyAlignment="1">
      <alignment horizontal="center" vertical="center"/>
    </xf>
    <xf numFmtId="44" fontId="17" fillId="0" borderId="4" xfId="4" applyFont="1" applyBorder="1" applyAlignment="1">
      <alignment horizontal="center" vertical="center" wrapText="1"/>
    </xf>
    <xf numFmtId="44" fontId="10" fillId="15" borderId="4" xfId="4" applyFont="1" applyFill="1" applyBorder="1" applyAlignment="1" applyProtection="1">
      <alignment vertical="center"/>
      <protection locked="0"/>
    </xf>
    <xf numFmtId="0" fontId="10" fillId="0" borderId="0" xfId="0" applyFont="1" applyAlignment="1">
      <alignment horizontal="center"/>
    </xf>
    <xf numFmtId="44" fontId="10" fillId="0" borderId="0" xfId="4" applyFont="1"/>
    <xf numFmtId="0" fontId="19" fillId="15" borderId="4" xfId="0" applyFont="1" applyFill="1" applyBorder="1" applyAlignment="1">
      <alignment horizontal="center" vertical="center" wrapText="1"/>
    </xf>
    <xf numFmtId="0" fontId="19" fillId="15" borderId="5" xfId="0" applyFont="1" applyFill="1" applyBorder="1" applyAlignment="1">
      <alignment horizontal="center" vertical="center" wrapText="1"/>
    </xf>
    <xf numFmtId="0" fontId="20" fillId="15" borderId="5" xfId="0" applyFont="1" applyFill="1" applyBorder="1" applyAlignment="1">
      <alignment horizontal="center" vertical="center" wrapText="1"/>
    </xf>
    <xf numFmtId="0" fontId="21" fillId="14" borderId="4" xfId="0" applyFont="1" applyFill="1" applyBorder="1" applyAlignment="1">
      <alignment horizontal="center" vertical="center" wrapText="1"/>
    </xf>
    <xf numFmtId="0" fontId="22" fillId="14" borderId="4" xfId="0" applyFont="1" applyFill="1" applyBorder="1" applyAlignment="1">
      <alignment horizontal="center" vertical="center" wrapText="1"/>
    </xf>
    <xf numFmtId="44" fontId="22" fillId="14" borderId="4" xfId="4" applyFont="1" applyFill="1" applyBorder="1" applyAlignment="1">
      <alignment horizontal="center" vertical="center" wrapText="1"/>
    </xf>
    <xf numFmtId="44" fontId="21" fillId="14" borderId="1" xfId="4" applyFont="1" applyFill="1" applyBorder="1" applyAlignment="1">
      <alignment horizontal="center" vertical="center" wrapText="1"/>
    </xf>
    <xf numFmtId="0" fontId="19" fillId="10" borderId="4" xfId="0" applyFont="1" applyFill="1" applyBorder="1" applyAlignment="1">
      <alignment horizontal="center" vertical="center" wrapText="1"/>
    </xf>
    <xf numFmtId="0" fontId="23" fillId="0" borderId="1" xfId="0" applyFont="1" applyBorder="1" applyAlignment="1">
      <alignment horizontal="center" vertical="center" wrapText="1"/>
    </xf>
    <xf numFmtId="167" fontId="23" fillId="0" borderId="4" xfId="0" applyNumberFormat="1" applyFont="1" applyBorder="1" applyAlignment="1">
      <alignment horizontal="center" vertical="center" wrapText="1"/>
    </xf>
    <xf numFmtId="44" fontId="24" fillId="16" borderId="3" xfId="4" applyFont="1" applyFill="1" applyBorder="1" applyAlignment="1">
      <alignment vertical="center"/>
    </xf>
    <xf numFmtId="9" fontId="25" fillId="16" borderId="4" xfId="0" applyNumberFormat="1" applyFont="1" applyFill="1" applyBorder="1" applyAlignment="1">
      <alignment horizontal="center" vertical="center" wrapText="1"/>
    </xf>
    <xf numFmtId="44" fontId="17" fillId="0" borderId="4" xfId="4" applyFont="1" applyBorder="1" applyAlignment="1">
      <alignment horizontal="right" vertical="center" wrapText="1"/>
    </xf>
    <xf numFmtId="44" fontId="26" fillId="0" borderId="4" xfId="4" applyFont="1" applyBorder="1" applyAlignment="1">
      <alignment vertical="center" wrapText="1"/>
    </xf>
    <xf numFmtId="42" fontId="0" fillId="0" borderId="0" xfId="0" applyNumberFormat="1"/>
    <xf numFmtId="168" fontId="0" fillId="0" borderId="0" xfId="0" applyNumberFormat="1"/>
    <xf numFmtId="0" fontId="0" fillId="0" borderId="0" xfId="0" applyAlignment="1">
      <alignment horizontal="center"/>
    </xf>
    <xf numFmtId="44" fontId="11" fillId="13" borderId="4" xfId="4" applyFont="1" applyFill="1" applyBorder="1" applyAlignment="1">
      <alignment vertical="center"/>
    </xf>
    <xf numFmtId="0" fontId="14" fillId="0" borderId="4" xfId="0" applyFont="1" applyBorder="1" applyAlignment="1">
      <alignment horizontal="center" vertical="center" wrapText="1"/>
    </xf>
    <xf numFmtId="0" fontId="23" fillId="0" borderId="4" xfId="0" applyFont="1" applyBorder="1" applyAlignment="1">
      <alignment horizontal="center" vertical="center" wrapText="1"/>
    </xf>
    <xf numFmtId="44" fontId="24" fillId="16" borderId="3" xfId="4" applyFont="1" applyFill="1" applyBorder="1" applyAlignment="1">
      <alignment horizontal="left" vertical="center"/>
    </xf>
    <xf numFmtId="44" fontId="5" fillId="0" borderId="0" xfId="0" applyNumberFormat="1" applyFont="1" applyAlignment="1">
      <alignment horizontal="center" vertical="center"/>
    </xf>
    <xf numFmtId="0" fontId="4" fillId="0" borderId="0" xfId="2" applyFont="1" applyAlignment="1">
      <alignment horizontal="center"/>
    </xf>
    <xf numFmtId="0" fontId="2" fillId="0" borderId="4" xfId="2" applyFont="1" applyBorder="1" applyAlignment="1">
      <alignment horizontal="center"/>
    </xf>
    <xf numFmtId="0" fontId="1" fillId="0" borderId="0" xfId="2" applyAlignment="1">
      <alignment horizontal="left" vertical="center"/>
    </xf>
    <xf numFmtId="0" fontId="2" fillId="0" borderId="1" xfId="2" applyFont="1" applyBorder="1" applyAlignment="1">
      <alignment horizontal="center"/>
    </xf>
    <xf numFmtId="0" fontId="2" fillId="0" borderId="2" xfId="2" applyFont="1" applyBorder="1" applyAlignment="1">
      <alignment horizontal="center"/>
    </xf>
    <xf numFmtId="0" fontId="2" fillId="0" borderId="3" xfId="2" applyFont="1" applyBorder="1" applyAlignment="1">
      <alignment horizontal="center"/>
    </xf>
    <xf numFmtId="0" fontId="2" fillId="0" borderId="4" xfId="2" applyFont="1" applyBorder="1" applyAlignment="1">
      <alignment horizontal="center" vertical="center" wrapText="1"/>
    </xf>
    <xf numFmtId="0" fontId="3" fillId="0" borderId="5" xfId="2" applyFont="1" applyBorder="1" applyAlignment="1">
      <alignment horizontal="center" vertical="center" wrapText="1"/>
    </xf>
    <xf numFmtId="0" fontId="3" fillId="0" borderId="9" xfId="2" applyFont="1" applyBorder="1" applyAlignment="1">
      <alignment horizontal="center" vertical="center" wrapText="1"/>
    </xf>
    <xf numFmtId="0" fontId="3" fillId="0" borderId="6" xfId="2" applyFont="1" applyBorder="1" applyAlignment="1">
      <alignment horizontal="center" vertical="center" wrapText="1"/>
    </xf>
    <xf numFmtId="0" fontId="18" fillId="15" borderId="4" xfId="0" applyFont="1" applyFill="1" applyBorder="1" applyAlignment="1">
      <alignment horizontal="center" vertical="center" wrapText="1"/>
    </xf>
    <xf numFmtId="0" fontId="16" fillId="15" borderId="1" xfId="0" applyFont="1" applyFill="1" applyBorder="1" applyAlignment="1">
      <alignment horizontal="center" vertical="center" wrapText="1"/>
    </xf>
    <xf numFmtId="0" fontId="16" fillId="15" borderId="2" xfId="0" applyFont="1" applyFill="1" applyBorder="1" applyAlignment="1">
      <alignment horizontal="center" vertical="center" wrapText="1"/>
    </xf>
    <xf numFmtId="0" fontId="16" fillId="15" borderId="3" xfId="0" applyFont="1" applyFill="1" applyBorder="1" applyAlignment="1">
      <alignment horizontal="center" vertical="center" wrapText="1"/>
    </xf>
    <xf numFmtId="0" fontId="27" fillId="10" borderId="1" xfId="0" applyFont="1" applyFill="1" applyBorder="1" applyAlignment="1">
      <alignment horizontal="center" vertical="center" wrapText="1"/>
    </xf>
    <xf numFmtId="0" fontId="27" fillId="10" borderId="2" xfId="0" applyFont="1" applyFill="1" applyBorder="1" applyAlignment="1">
      <alignment horizontal="center" vertical="center" wrapText="1"/>
    </xf>
    <xf numFmtId="0" fontId="27" fillId="10" borderId="8" xfId="0" applyFont="1" applyFill="1" applyBorder="1" applyAlignment="1">
      <alignment horizontal="center" vertical="center" wrapText="1"/>
    </xf>
    <xf numFmtId="0" fontId="27" fillId="10" borderId="3" xfId="0" applyFont="1" applyFill="1" applyBorder="1" applyAlignment="1">
      <alignment horizontal="center" vertical="center" wrapText="1"/>
    </xf>
    <xf numFmtId="0" fontId="21" fillId="0" borderId="1" xfId="0" applyFont="1" applyBorder="1" applyAlignment="1">
      <alignment horizontal="center" vertical="center"/>
    </xf>
    <xf numFmtId="0" fontId="21" fillId="0" borderId="2" xfId="0" applyFont="1" applyBorder="1" applyAlignment="1">
      <alignment horizontal="center" vertical="center"/>
    </xf>
    <xf numFmtId="0" fontId="26" fillId="0" borderId="1" xfId="0" applyFont="1" applyBorder="1" applyAlignment="1">
      <alignment horizontal="left" vertical="center" wrapText="1"/>
    </xf>
    <xf numFmtId="0" fontId="26" fillId="0" borderId="2" xfId="0" applyFont="1" applyBorder="1" applyAlignment="1">
      <alignment horizontal="left" vertical="center" wrapText="1"/>
    </xf>
    <xf numFmtId="0" fontId="26" fillId="0" borderId="3" xfId="0" applyFont="1" applyBorder="1" applyAlignment="1">
      <alignment horizontal="left" vertical="center" wrapText="1"/>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15" borderId="1" xfId="0" applyFont="1" applyFill="1" applyBorder="1" applyAlignment="1" applyProtection="1">
      <alignment horizontal="center" vertical="center"/>
      <protection locked="0"/>
    </xf>
    <xf numFmtId="0" fontId="10" fillId="15" borderId="3" xfId="0" applyFont="1" applyFill="1" applyBorder="1" applyAlignment="1" applyProtection="1">
      <alignment horizontal="center" vertical="center"/>
      <protection locked="0"/>
    </xf>
    <xf numFmtId="0" fontId="16" fillId="14" borderId="4" xfId="0" applyFont="1" applyFill="1" applyBorder="1" applyAlignment="1">
      <alignment horizontal="center" vertical="center"/>
    </xf>
    <xf numFmtId="0" fontId="10" fillId="0" borderId="4" xfId="0" applyFont="1" applyBorder="1" applyAlignment="1">
      <alignment horizontal="left" vertical="center" wrapText="1"/>
    </xf>
    <xf numFmtId="0" fontId="16" fillId="0" borderId="4" xfId="0" applyFont="1" applyBorder="1" applyAlignment="1">
      <alignment horizontal="center" vertical="center"/>
    </xf>
    <xf numFmtId="0" fontId="16" fillId="0" borderId="1" xfId="0" applyFont="1" applyBorder="1" applyAlignment="1">
      <alignment horizontal="left" vertical="center"/>
    </xf>
    <xf numFmtId="0" fontId="16" fillId="0" borderId="2" xfId="0" applyFont="1" applyBorder="1" applyAlignment="1">
      <alignment horizontal="left" vertical="center"/>
    </xf>
    <xf numFmtId="0" fontId="16" fillId="0" borderId="3" xfId="0" applyFont="1" applyBorder="1" applyAlignment="1">
      <alignment horizontal="left" vertical="center"/>
    </xf>
    <xf numFmtId="0" fontId="10" fillId="0" borderId="4" xfId="0" applyFont="1" applyBorder="1" applyAlignment="1">
      <alignment horizontal="center" vertical="center"/>
    </xf>
    <xf numFmtId="0" fontId="16" fillId="14" borderId="4" xfId="0" applyFont="1" applyFill="1" applyBorder="1" applyAlignment="1">
      <alignment horizontal="center" vertical="center" wrapText="1"/>
    </xf>
    <xf numFmtId="41" fontId="11" fillId="10" borderId="4" xfId="1" applyFont="1" applyFill="1" applyBorder="1" applyAlignment="1">
      <alignment horizontal="center" vertical="center" wrapText="1"/>
    </xf>
    <xf numFmtId="0" fontId="11" fillId="10" borderId="4" xfId="0" applyFont="1" applyFill="1" applyBorder="1" applyAlignment="1">
      <alignment horizontal="center" vertical="center"/>
    </xf>
    <xf numFmtId="41" fontId="5" fillId="10" borderId="4" xfId="1" applyFont="1" applyFill="1" applyBorder="1" applyAlignment="1">
      <alignment horizontal="center"/>
    </xf>
    <xf numFmtId="0" fontId="12" fillId="2" borderId="4" xfId="0" applyFont="1" applyFill="1" applyBorder="1" applyAlignment="1">
      <alignment horizontal="center" vertical="center" wrapText="1"/>
    </xf>
    <xf numFmtId="41" fontId="11" fillId="11" borderId="4" xfId="1" applyFont="1" applyFill="1" applyBorder="1" applyAlignment="1">
      <alignment horizontal="center" vertical="center" wrapText="1"/>
    </xf>
    <xf numFmtId="44" fontId="11" fillId="11" borderId="4" xfId="4" applyFont="1" applyFill="1" applyBorder="1" applyAlignment="1">
      <alignment horizontal="center" vertical="center" wrapText="1"/>
    </xf>
    <xf numFmtId="0" fontId="2" fillId="12" borderId="4" xfId="0" applyFont="1" applyFill="1" applyBorder="1" applyAlignment="1">
      <alignment horizontal="center" vertical="center"/>
    </xf>
    <xf numFmtId="0" fontId="3" fillId="12" borderId="4" xfId="0" applyFont="1" applyFill="1" applyBorder="1" applyAlignment="1">
      <alignment horizontal="center" vertical="center" wrapText="1"/>
    </xf>
    <xf numFmtId="41" fontId="3" fillId="10" borderId="4" xfId="1" applyFont="1" applyFill="1" applyBorder="1" applyAlignment="1">
      <alignment horizontal="center" vertical="center" wrapText="1"/>
    </xf>
    <xf numFmtId="0" fontId="7" fillId="8" borderId="4" xfId="2" applyFont="1" applyFill="1" applyBorder="1" applyAlignment="1">
      <alignment horizontal="center" vertical="center"/>
    </xf>
    <xf numFmtId="0" fontId="7" fillId="9" borderId="4" xfId="2" applyFont="1" applyFill="1" applyBorder="1" applyAlignment="1">
      <alignment horizontal="center" vertical="center"/>
    </xf>
    <xf numFmtId="0" fontId="8" fillId="0" borderId="4" xfId="2" applyFont="1" applyBorder="1" applyAlignment="1">
      <alignment horizontal="center" vertical="center" wrapText="1"/>
    </xf>
    <xf numFmtId="0" fontId="8" fillId="0" borderId="5" xfId="2" applyFont="1" applyBorder="1" applyAlignment="1">
      <alignment horizontal="center" vertical="center" wrapText="1"/>
    </xf>
    <xf numFmtId="0" fontId="8" fillId="0" borderId="9" xfId="2" applyFont="1" applyBorder="1" applyAlignment="1">
      <alignment horizontal="center" vertical="center" wrapText="1"/>
    </xf>
    <xf numFmtId="0" fontId="8" fillId="0" borderId="6" xfId="2" applyFont="1" applyBorder="1" applyAlignment="1">
      <alignment horizontal="center" vertical="center" wrapText="1"/>
    </xf>
    <xf numFmtId="0" fontId="8" fillId="4" borderId="4" xfId="2" applyFont="1" applyFill="1" applyBorder="1" applyAlignment="1">
      <alignment horizontal="center" vertical="center"/>
    </xf>
  </cellXfs>
  <cellStyles count="6">
    <cellStyle name="Millares [0]" xfId="1" builtinId="6"/>
    <cellStyle name="Moneda" xfId="4" builtinId="4"/>
    <cellStyle name="Moneda [0]" xfId="5" builtinId="7"/>
    <cellStyle name="Moneda 2" xfId="3" xr:uid="{00000000-0005-0000-0000-000003000000}"/>
    <cellStyle name="Normal" xfId="0" builtinId="0"/>
    <cellStyle name="Normal 2" xfId="2" xr:uid="{00000000-0005-0000-0000-000005000000}"/>
  </cellStyles>
  <dxfs count="0"/>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14</xdr:col>
      <xdr:colOff>133350</xdr:colOff>
      <xdr:row>21</xdr:row>
      <xdr:rowOff>19050</xdr:rowOff>
    </xdr:to>
    <xdr:pic>
      <xdr:nvPicPr>
        <xdr:cNvPr id="2" name="Imagen 1">
          <a:extLst>
            <a:ext uri="{FF2B5EF4-FFF2-40B4-BE49-F238E27FC236}">
              <a16:creationId xmlns:a16="http://schemas.microsoft.com/office/drawing/2014/main" id="{00000000-0008-0000-0100-000002000000}"/>
            </a:ext>
          </a:extLst>
        </xdr:cNvPr>
        <xdr:cNvPicPr/>
      </xdr:nvPicPr>
      <xdr:blipFill rotWithShape="1">
        <a:blip xmlns:r="http://schemas.openxmlformats.org/officeDocument/2006/relationships" r:embed="rId1"/>
        <a:srcRect l="26336" t="10306" r="25989" b="53411"/>
        <a:stretch/>
      </xdr:blipFill>
      <xdr:spPr bwMode="auto">
        <a:xfrm>
          <a:off x="762000" y="314325"/>
          <a:ext cx="10039350" cy="6305550"/>
        </a:xfrm>
        <a:prstGeom prst="rect">
          <a:avLst/>
        </a:prstGeom>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933450</xdr:colOff>
      <xdr:row>1</xdr:row>
      <xdr:rowOff>57150</xdr:rowOff>
    </xdr:from>
    <xdr:to>
      <xdr:col>5</xdr:col>
      <xdr:colOff>155298</xdr:colOff>
      <xdr:row>1</xdr:row>
      <xdr:rowOff>695325</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981700" y="247650"/>
          <a:ext cx="1984098" cy="63817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219075</xdr:colOff>
      <xdr:row>1</xdr:row>
      <xdr:rowOff>9526</xdr:rowOff>
    </xdr:from>
    <xdr:to>
      <xdr:col>5</xdr:col>
      <xdr:colOff>926823</xdr:colOff>
      <xdr:row>1</xdr:row>
      <xdr:rowOff>657226</xdr:rowOff>
    </xdr:to>
    <xdr:pic>
      <xdr:nvPicPr>
        <xdr:cNvPr id="2" name="Imagen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753225" y="104776"/>
          <a:ext cx="1984098" cy="6477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109333</xdr:colOff>
      <xdr:row>1</xdr:row>
      <xdr:rowOff>20293</xdr:rowOff>
    </xdr:from>
    <xdr:to>
      <xdr:col>3</xdr:col>
      <xdr:colOff>2054086</xdr:colOff>
      <xdr:row>2</xdr:row>
      <xdr:rowOff>496544</xdr:rowOff>
    </xdr:to>
    <xdr:pic>
      <xdr:nvPicPr>
        <xdr:cNvPr id="2" name="Imagen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52942" y="185945"/>
          <a:ext cx="1944753" cy="69159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241855</xdr:colOff>
      <xdr:row>1</xdr:row>
      <xdr:rowOff>45141</xdr:rowOff>
    </xdr:from>
    <xdr:to>
      <xdr:col>3</xdr:col>
      <xdr:colOff>1888434</xdr:colOff>
      <xdr:row>2</xdr:row>
      <xdr:rowOff>521392</xdr:rowOff>
    </xdr:to>
    <xdr:pic>
      <xdr:nvPicPr>
        <xdr:cNvPr id="2" name="Imagen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84805" y="207066"/>
          <a:ext cx="1941854" cy="695326"/>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xdr:col>
      <xdr:colOff>341246</xdr:colOff>
      <xdr:row>1</xdr:row>
      <xdr:rowOff>36859</xdr:rowOff>
    </xdr:from>
    <xdr:to>
      <xdr:col>3</xdr:col>
      <xdr:colOff>2285999</xdr:colOff>
      <xdr:row>2</xdr:row>
      <xdr:rowOff>513110</xdr:rowOff>
    </xdr:to>
    <xdr:pic>
      <xdr:nvPicPr>
        <xdr:cNvPr id="2" name="Imagen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84855" y="202511"/>
          <a:ext cx="1944753" cy="69159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P36"/>
  <sheetViews>
    <sheetView topLeftCell="A13" workbookViewId="0">
      <selection activeCell="F27" sqref="F27"/>
    </sheetView>
  </sheetViews>
  <sheetFormatPr baseColWidth="10" defaultRowHeight="15" x14ac:dyDescent="0.25"/>
  <cols>
    <col min="1" max="1" width="7.28515625" style="1" customWidth="1"/>
    <col min="2" max="2" width="27.28515625" style="1" bestFit="1" customWidth="1"/>
    <col min="3" max="3" width="27.28515625" style="1" customWidth="1"/>
    <col min="4" max="5" width="16" style="1" customWidth="1"/>
    <col min="6" max="6" width="23.28515625" style="1" customWidth="1"/>
    <col min="7" max="7" width="13.42578125" style="1" customWidth="1"/>
    <col min="8" max="8" width="17.7109375" style="1" customWidth="1"/>
    <col min="9" max="9" width="19.42578125" style="1" customWidth="1"/>
    <col min="10" max="10" width="15.42578125" style="1" bestFit="1" customWidth="1"/>
    <col min="11" max="11" width="16.85546875" style="1" customWidth="1"/>
    <col min="12" max="12" width="18.42578125" style="1" customWidth="1"/>
    <col min="13" max="14" width="11.42578125" style="15" customWidth="1"/>
    <col min="15" max="15" width="17.140625" style="15" customWidth="1"/>
    <col min="16" max="16" width="14.140625" style="15" customWidth="1"/>
    <col min="17" max="17" width="15.28515625" style="1" customWidth="1"/>
    <col min="18" max="18" width="24.7109375" style="1" customWidth="1"/>
    <col min="19" max="20" width="21.85546875" style="1" customWidth="1"/>
    <col min="21" max="21" width="20.7109375" style="1" customWidth="1"/>
    <col min="22" max="258" width="11.42578125" style="1"/>
    <col min="259" max="259" width="27.28515625" style="1" bestFit="1" customWidth="1"/>
    <col min="260" max="260" width="27.28515625" style="1" customWidth="1"/>
    <col min="261" max="261" width="16" style="1" customWidth="1"/>
    <col min="262" max="262" width="23.28515625" style="1" customWidth="1"/>
    <col min="263" max="263" width="16.85546875" style="1" customWidth="1"/>
    <col min="264" max="264" width="20.42578125" style="1" customWidth="1"/>
    <col min="265" max="265" width="18" style="1" customWidth="1"/>
    <col min="266" max="266" width="12.85546875" style="1" customWidth="1"/>
    <col min="267" max="267" width="16.85546875" style="1" customWidth="1"/>
    <col min="268" max="268" width="18.42578125" style="1" customWidth="1"/>
    <col min="269" max="270" width="11.42578125" style="1" customWidth="1"/>
    <col min="271" max="271" width="17.140625" style="1" customWidth="1"/>
    <col min="272" max="272" width="14.140625" style="1" customWidth="1"/>
    <col min="273" max="273" width="15.28515625" style="1" customWidth="1"/>
    <col min="274" max="274" width="24.7109375" style="1" customWidth="1"/>
    <col min="275" max="276" width="21.85546875" style="1" customWidth="1"/>
    <col min="277" max="277" width="20.7109375" style="1" customWidth="1"/>
    <col min="278" max="514" width="11.42578125" style="1"/>
    <col min="515" max="515" width="27.28515625" style="1" bestFit="1" customWidth="1"/>
    <col min="516" max="516" width="27.28515625" style="1" customWidth="1"/>
    <col min="517" max="517" width="16" style="1" customWidth="1"/>
    <col min="518" max="518" width="23.28515625" style="1" customWidth="1"/>
    <col min="519" max="519" width="16.85546875" style="1" customWidth="1"/>
    <col min="520" max="520" width="20.42578125" style="1" customWidth="1"/>
    <col min="521" max="521" width="18" style="1" customWidth="1"/>
    <col min="522" max="522" width="12.85546875" style="1" customWidth="1"/>
    <col min="523" max="523" width="16.85546875" style="1" customWidth="1"/>
    <col min="524" max="524" width="18.42578125" style="1" customWidth="1"/>
    <col min="525" max="526" width="11.42578125" style="1" customWidth="1"/>
    <col min="527" max="527" width="17.140625" style="1" customWidth="1"/>
    <col min="528" max="528" width="14.140625" style="1" customWidth="1"/>
    <col min="529" max="529" width="15.28515625" style="1" customWidth="1"/>
    <col min="530" max="530" width="24.7109375" style="1" customWidth="1"/>
    <col min="531" max="532" width="21.85546875" style="1" customWidth="1"/>
    <col min="533" max="533" width="20.7109375" style="1" customWidth="1"/>
    <col min="534" max="770" width="11.42578125" style="1"/>
    <col min="771" max="771" width="27.28515625" style="1" bestFit="1" customWidth="1"/>
    <col min="772" max="772" width="27.28515625" style="1" customWidth="1"/>
    <col min="773" max="773" width="16" style="1" customWidth="1"/>
    <col min="774" max="774" width="23.28515625" style="1" customWidth="1"/>
    <col min="775" max="775" width="16.85546875" style="1" customWidth="1"/>
    <col min="776" max="776" width="20.42578125" style="1" customWidth="1"/>
    <col min="777" max="777" width="18" style="1" customWidth="1"/>
    <col min="778" max="778" width="12.85546875" style="1" customWidth="1"/>
    <col min="779" max="779" width="16.85546875" style="1" customWidth="1"/>
    <col min="780" max="780" width="18.42578125" style="1" customWidth="1"/>
    <col min="781" max="782" width="11.42578125" style="1" customWidth="1"/>
    <col min="783" max="783" width="17.140625" style="1" customWidth="1"/>
    <col min="784" max="784" width="14.140625" style="1" customWidth="1"/>
    <col min="785" max="785" width="15.28515625" style="1" customWidth="1"/>
    <col min="786" max="786" width="24.7109375" style="1" customWidth="1"/>
    <col min="787" max="788" width="21.85546875" style="1" customWidth="1"/>
    <col min="789" max="789" width="20.7109375" style="1" customWidth="1"/>
    <col min="790" max="1026" width="11.42578125" style="1"/>
    <col min="1027" max="1027" width="27.28515625" style="1" bestFit="1" customWidth="1"/>
    <col min="1028" max="1028" width="27.28515625" style="1" customWidth="1"/>
    <col min="1029" max="1029" width="16" style="1" customWidth="1"/>
    <col min="1030" max="1030" width="23.28515625" style="1" customWidth="1"/>
    <col min="1031" max="1031" width="16.85546875" style="1" customWidth="1"/>
    <col min="1032" max="1032" width="20.42578125" style="1" customWidth="1"/>
    <col min="1033" max="1033" width="18" style="1" customWidth="1"/>
    <col min="1034" max="1034" width="12.85546875" style="1" customWidth="1"/>
    <col min="1035" max="1035" width="16.85546875" style="1" customWidth="1"/>
    <col min="1036" max="1036" width="18.42578125" style="1" customWidth="1"/>
    <col min="1037" max="1038" width="11.42578125" style="1" customWidth="1"/>
    <col min="1039" max="1039" width="17.140625" style="1" customWidth="1"/>
    <col min="1040" max="1040" width="14.140625" style="1" customWidth="1"/>
    <col min="1041" max="1041" width="15.28515625" style="1" customWidth="1"/>
    <col min="1042" max="1042" width="24.7109375" style="1" customWidth="1"/>
    <col min="1043" max="1044" width="21.85546875" style="1" customWidth="1"/>
    <col min="1045" max="1045" width="20.7109375" style="1" customWidth="1"/>
    <col min="1046" max="1282" width="11.42578125" style="1"/>
    <col min="1283" max="1283" width="27.28515625" style="1" bestFit="1" customWidth="1"/>
    <col min="1284" max="1284" width="27.28515625" style="1" customWidth="1"/>
    <col min="1285" max="1285" width="16" style="1" customWidth="1"/>
    <col min="1286" max="1286" width="23.28515625" style="1" customWidth="1"/>
    <col min="1287" max="1287" width="16.85546875" style="1" customWidth="1"/>
    <col min="1288" max="1288" width="20.42578125" style="1" customWidth="1"/>
    <col min="1289" max="1289" width="18" style="1" customWidth="1"/>
    <col min="1290" max="1290" width="12.85546875" style="1" customWidth="1"/>
    <col min="1291" max="1291" width="16.85546875" style="1" customWidth="1"/>
    <col min="1292" max="1292" width="18.42578125" style="1" customWidth="1"/>
    <col min="1293" max="1294" width="11.42578125" style="1" customWidth="1"/>
    <col min="1295" max="1295" width="17.140625" style="1" customWidth="1"/>
    <col min="1296" max="1296" width="14.140625" style="1" customWidth="1"/>
    <col min="1297" max="1297" width="15.28515625" style="1" customWidth="1"/>
    <col min="1298" max="1298" width="24.7109375" style="1" customWidth="1"/>
    <col min="1299" max="1300" width="21.85546875" style="1" customWidth="1"/>
    <col min="1301" max="1301" width="20.7109375" style="1" customWidth="1"/>
    <col min="1302" max="1538" width="11.42578125" style="1"/>
    <col min="1539" max="1539" width="27.28515625" style="1" bestFit="1" customWidth="1"/>
    <col min="1540" max="1540" width="27.28515625" style="1" customWidth="1"/>
    <col min="1541" max="1541" width="16" style="1" customWidth="1"/>
    <col min="1542" max="1542" width="23.28515625" style="1" customWidth="1"/>
    <col min="1543" max="1543" width="16.85546875" style="1" customWidth="1"/>
    <col min="1544" max="1544" width="20.42578125" style="1" customWidth="1"/>
    <col min="1545" max="1545" width="18" style="1" customWidth="1"/>
    <col min="1546" max="1546" width="12.85546875" style="1" customWidth="1"/>
    <col min="1547" max="1547" width="16.85546875" style="1" customWidth="1"/>
    <col min="1548" max="1548" width="18.42578125" style="1" customWidth="1"/>
    <col min="1549" max="1550" width="11.42578125" style="1" customWidth="1"/>
    <col min="1551" max="1551" width="17.140625" style="1" customWidth="1"/>
    <col min="1552" max="1552" width="14.140625" style="1" customWidth="1"/>
    <col min="1553" max="1553" width="15.28515625" style="1" customWidth="1"/>
    <col min="1554" max="1554" width="24.7109375" style="1" customWidth="1"/>
    <col min="1555" max="1556" width="21.85546875" style="1" customWidth="1"/>
    <col min="1557" max="1557" width="20.7109375" style="1" customWidth="1"/>
    <col min="1558" max="1794" width="11.42578125" style="1"/>
    <col min="1795" max="1795" width="27.28515625" style="1" bestFit="1" customWidth="1"/>
    <col min="1796" max="1796" width="27.28515625" style="1" customWidth="1"/>
    <col min="1797" max="1797" width="16" style="1" customWidth="1"/>
    <col min="1798" max="1798" width="23.28515625" style="1" customWidth="1"/>
    <col min="1799" max="1799" width="16.85546875" style="1" customWidth="1"/>
    <col min="1800" max="1800" width="20.42578125" style="1" customWidth="1"/>
    <col min="1801" max="1801" width="18" style="1" customWidth="1"/>
    <col min="1802" max="1802" width="12.85546875" style="1" customWidth="1"/>
    <col min="1803" max="1803" width="16.85546875" style="1" customWidth="1"/>
    <col min="1804" max="1804" width="18.42578125" style="1" customWidth="1"/>
    <col min="1805" max="1806" width="11.42578125" style="1" customWidth="1"/>
    <col min="1807" max="1807" width="17.140625" style="1" customWidth="1"/>
    <col min="1808" max="1808" width="14.140625" style="1" customWidth="1"/>
    <col min="1809" max="1809" width="15.28515625" style="1" customWidth="1"/>
    <col min="1810" max="1810" width="24.7109375" style="1" customWidth="1"/>
    <col min="1811" max="1812" width="21.85546875" style="1" customWidth="1"/>
    <col min="1813" max="1813" width="20.7109375" style="1" customWidth="1"/>
    <col min="1814" max="2050" width="11.42578125" style="1"/>
    <col min="2051" max="2051" width="27.28515625" style="1" bestFit="1" customWidth="1"/>
    <col min="2052" max="2052" width="27.28515625" style="1" customWidth="1"/>
    <col min="2053" max="2053" width="16" style="1" customWidth="1"/>
    <col min="2054" max="2054" width="23.28515625" style="1" customWidth="1"/>
    <col min="2055" max="2055" width="16.85546875" style="1" customWidth="1"/>
    <col min="2056" max="2056" width="20.42578125" style="1" customWidth="1"/>
    <col min="2057" max="2057" width="18" style="1" customWidth="1"/>
    <col min="2058" max="2058" width="12.85546875" style="1" customWidth="1"/>
    <col min="2059" max="2059" width="16.85546875" style="1" customWidth="1"/>
    <col min="2060" max="2060" width="18.42578125" style="1" customWidth="1"/>
    <col min="2061" max="2062" width="11.42578125" style="1" customWidth="1"/>
    <col min="2063" max="2063" width="17.140625" style="1" customWidth="1"/>
    <col min="2064" max="2064" width="14.140625" style="1" customWidth="1"/>
    <col min="2065" max="2065" width="15.28515625" style="1" customWidth="1"/>
    <col min="2066" max="2066" width="24.7109375" style="1" customWidth="1"/>
    <col min="2067" max="2068" width="21.85546875" style="1" customWidth="1"/>
    <col min="2069" max="2069" width="20.7109375" style="1" customWidth="1"/>
    <col min="2070" max="2306" width="11.42578125" style="1"/>
    <col min="2307" max="2307" width="27.28515625" style="1" bestFit="1" customWidth="1"/>
    <col min="2308" max="2308" width="27.28515625" style="1" customWidth="1"/>
    <col min="2309" max="2309" width="16" style="1" customWidth="1"/>
    <col min="2310" max="2310" width="23.28515625" style="1" customWidth="1"/>
    <col min="2311" max="2311" width="16.85546875" style="1" customWidth="1"/>
    <col min="2312" max="2312" width="20.42578125" style="1" customWidth="1"/>
    <col min="2313" max="2313" width="18" style="1" customWidth="1"/>
    <col min="2314" max="2314" width="12.85546875" style="1" customWidth="1"/>
    <col min="2315" max="2315" width="16.85546875" style="1" customWidth="1"/>
    <col min="2316" max="2316" width="18.42578125" style="1" customWidth="1"/>
    <col min="2317" max="2318" width="11.42578125" style="1" customWidth="1"/>
    <col min="2319" max="2319" width="17.140625" style="1" customWidth="1"/>
    <col min="2320" max="2320" width="14.140625" style="1" customWidth="1"/>
    <col min="2321" max="2321" width="15.28515625" style="1" customWidth="1"/>
    <col min="2322" max="2322" width="24.7109375" style="1" customWidth="1"/>
    <col min="2323" max="2324" width="21.85546875" style="1" customWidth="1"/>
    <col min="2325" max="2325" width="20.7109375" style="1" customWidth="1"/>
    <col min="2326" max="2562" width="11.42578125" style="1"/>
    <col min="2563" max="2563" width="27.28515625" style="1" bestFit="1" customWidth="1"/>
    <col min="2564" max="2564" width="27.28515625" style="1" customWidth="1"/>
    <col min="2565" max="2565" width="16" style="1" customWidth="1"/>
    <col min="2566" max="2566" width="23.28515625" style="1" customWidth="1"/>
    <col min="2567" max="2567" width="16.85546875" style="1" customWidth="1"/>
    <col min="2568" max="2568" width="20.42578125" style="1" customWidth="1"/>
    <col min="2569" max="2569" width="18" style="1" customWidth="1"/>
    <col min="2570" max="2570" width="12.85546875" style="1" customWidth="1"/>
    <col min="2571" max="2571" width="16.85546875" style="1" customWidth="1"/>
    <col min="2572" max="2572" width="18.42578125" style="1" customWidth="1"/>
    <col min="2573" max="2574" width="11.42578125" style="1" customWidth="1"/>
    <col min="2575" max="2575" width="17.140625" style="1" customWidth="1"/>
    <col min="2576" max="2576" width="14.140625" style="1" customWidth="1"/>
    <col min="2577" max="2577" width="15.28515625" style="1" customWidth="1"/>
    <col min="2578" max="2578" width="24.7109375" style="1" customWidth="1"/>
    <col min="2579" max="2580" width="21.85546875" style="1" customWidth="1"/>
    <col min="2581" max="2581" width="20.7109375" style="1" customWidth="1"/>
    <col min="2582" max="2818" width="11.42578125" style="1"/>
    <col min="2819" max="2819" width="27.28515625" style="1" bestFit="1" customWidth="1"/>
    <col min="2820" max="2820" width="27.28515625" style="1" customWidth="1"/>
    <col min="2821" max="2821" width="16" style="1" customWidth="1"/>
    <col min="2822" max="2822" width="23.28515625" style="1" customWidth="1"/>
    <col min="2823" max="2823" width="16.85546875" style="1" customWidth="1"/>
    <col min="2824" max="2824" width="20.42578125" style="1" customWidth="1"/>
    <col min="2825" max="2825" width="18" style="1" customWidth="1"/>
    <col min="2826" max="2826" width="12.85546875" style="1" customWidth="1"/>
    <col min="2827" max="2827" width="16.85546875" style="1" customWidth="1"/>
    <col min="2828" max="2828" width="18.42578125" style="1" customWidth="1"/>
    <col min="2829" max="2830" width="11.42578125" style="1" customWidth="1"/>
    <col min="2831" max="2831" width="17.140625" style="1" customWidth="1"/>
    <col min="2832" max="2832" width="14.140625" style="1" customWidth="1"/>
    <col min="2833" max="2833" width="15.28515625" style="1" customWidth="1"/>
    <col min="2834" max="2834" width="24.7109375" style="1" customWidth="1"/>
    <col min="2835" max="2836" width="21.85546875" style="1" customWidth="1"/>
    <col min="2837" max="2837" width="20.7109375" style="1" customWidth="1"/>
    <col min="2838" max="3074" width="11.42578125" style="1"/>
    <col min="3075" max="3075" width="27.28515625" style="1" bestFit="1" customWidth="1"/>
    <col min="3076" max="3076" width="27.28515625" style="1" customWidth="1"/>
    <col min="3077" max="3077" width="16" style="1" customWidth="1"/>
    <col min="3078" max="3078" width="23.28515625" style="1" customWidth="1"/>
    <col min="3079" max="3079" width="16.85546875" style="1" customWidth="1"/>
    <col min="3080" max="3080" width="20.42578125" style="1" customWidth="1"/>
    <col min="3081" max="3081" width="18" style="1" customWidth="1"/>
    <col min="3082" max="3082" width="12.85546875" style="1" customWidth="1"/>
    <col min="3083" max="3083" width="16.85546875" style="1" customWidth="1"/>
    <col min="3084" max="3084" width="18.42578125" style="1" customWidth="1"/>
    <col min="3085" max="3086" width="11.42578125" style="1" customWidth="1"/>
    <col min="3087" max="3087" width="17.140625" style="1" customWidth="1"/>
    <col min="3088" max="3088" width="14.140625" style="1" customWidth="1"/>
    <col min="3089" max="3089" width="15.28515625" style="1" customWidth="1"/>
    <col min="3090" max="3090" width="24.7109375" style="1" customWidth="1"/>
    <col min="3091" max="3092" width="21.85546875" style="1" customWidth="1"/>
    <col min="3093" max="3093" width="20.7109375" style="1" customWidth="1"/>
    <col min="3094" max="3330" width="11.42578125" style="1"/>
    <col min="3331" max="3331" width="27.28515625" style="1" bestFit="1" customWidth="1"/>
    <col min="3332" max="3332" width="27.28515625" style="1" customWidth="1"/>
    <col min="3333" max="3333" width="16" style="1" customWidth="1"/>
    <col min="3334" max="3334" width="23.28515625" style="1" customWidth="1"/>
    <col min="3335" max="3335" width="16.85546875" style="1" customWidth="1"/>
    <col min="3336" max="3336" width="20.42578125" style="1" customWidth="1"/>
    <col min="3337" max="3337" width="18" style="1" customWidth="1"/>
    <col min="3338" max="3338" width="12.85546875" style="1" customWidth="1"/>
    <col min="3339" max="3339" width="16.85546875" style="1" customWidth="1"/>
    <col min="3340" max="3340" width="18.42578125" style="1" customWidth="1"/>
    <col min="3341" max="3342" width="11.42578125" style="1" customWidth="1"/>
    <col min="3343" max="3343" width="17.140625" style="1" customWidth="1"/>
    <col min="3344" max="3344" width="14.140625" style="1" customWidth="1"/>
    <col min="3345" max="3345" width="15.28515625" style="1" customWidth="1"/>
    <col min="3346" max="3346" width="24.7109375" style="1" customWidth="1"/>
    <col min="3347" max="3348" width="21.85546875" style="1" customWidth="1"/>
    <col min="3349" max="3349" width="20.7109375" style="1" customWidth="1"/>
    <col min="3350" max="3586" width="11.42578125" style="1"/>
    <col min="3587" max="3587" width="27.28515625" style="1" bestFit="1" customWidth="1"/>
    <col min="3588" max="3588" width="27.28515625" style="1" customWidth="1"/>
    <col min="3589" max="3589" width="16" style="1" customWidth="1"/>
    <col min="3590" max="3590" width="23.28515625" style="1" customWidth="1"/>
    <col min="3591" max="3591" width="16.85546875" style="1" customWidth="1"/>
    <col min="3592" max="3592" width="20.42578125" style="1" customWidth="1"/>
    <col min="3593" max="3593" width="18" style="1" customWidth="1"/>
    <col min="3594" max="3594" width="12.85546875" style="1" customWidth="1"/>
    <col min="3595" max="3595" width="16.85546875" style="1" customWidth="1"/>
    <col min="3596" max="3596" width="18.42578125" style="1" customWidth="1"/>
    <col min="3597" max="3598" width="11.42578125" style="1" customWidth="1"/>
    <col min="3599" max="3599" width="17.140625" style="1" customWidth="1"/>
    <col min="3600" max="3600" width="14.140625" style="1" customWidth="1"/>
    <col min="3601" max="3601" width="15.28515625" style="1" customWidth="1"/>
    <col min="3602" max="3602" width="24.7109375" style="1" customWidth="1"/>
    <col min="3603" max="3604" width="21.85546875" style="1" customWidth="1"/>
    <col min="3605" max="3605" width="20.7109375" style="1" customWidth="1"/>
    <col min="3606" max="3842" width="11.42578125" style="1"/>
    <col min="3843" max="3843" width="27.28515625" style="1" bestFit="1" customWidth="1"/>
    <col min="3844" max="3844" width="27.28515625" style="1" customWidth="1"/>
    <col min="3845" max="3845" width="16" style="1" customWidth="1"/>
    <col min="3846" max="3846" width="23.28515625" style="1" customWidth="1"/>
    <col min="3847" max="3847" width="16.85546875" style="1" customWidth="1"/>
    <col min="3848" max="3848" width="20.42578125" style="1" customWidth="1"/>
    <col min="3849" max="3849" width="18" style="1" customWidth="1"/>
    <col min="3850" max="3850" width="12.85546875" style="1" customWidth="1"/>
    <col min="3851" max="3851" width="16.85546875" style="1" customWidth="1"/>
    <col min="3852" max="3852" width="18.42578125" style="1" customWidth="1"/>
    <col min="3853" max="3854" width="11.42578125" style="1" customWidth="1"/>
    <col min="3855" max="3855" width="17.140625" style="1" customWidth="1"/>
    <col min="3856" max="3856" width="14.140625" style="1" customWidth="1"/>
    <col min="3857" max="3857" width="15.28515625" style="1" customWidth="1"/>
    <col min="3858" max="3858" width="24.7109375" style="1" customWidth="1"/>
    <col min="3859" max="3860" width="21.85546875" style="1" customWidth="1"/>
    <col min="3861" max="3861" width="20.7109375" style="1" customWidth="1"/>
    <col min="3862" max="4098" width="11.42578125" style="1"/>
    <col min="4099" max="4099" width="27.28515625" style="1" bestFit="1" customWidth="1"/>
    <col min="4100" max="4100" width="27.28515625" style="1" customWidth="1"/>
    <col min="4101" max="4101" width="16" style="1" customWidth="1"/>
    <col min="4102" max="4102" width="23.28515625" style="1" customWidth="1"/>
    <col min="4103" max="4103" width="16.85546875" style="1" customWidth="1"/>
    <col min="4104" max="4104" width="20.42578125" style="1" customWidth="1"/>
    <col min="4105" max="4105" width="18" style="1" customWidth="1"/>
    <col min="4106" max="4106" width="12.85546875" style="1" customWidth="1"/>
    <col min="4107" max="4107" width="16.85546875" style="1" customWidth="1"/>
    <col min="4108" max="4108" width="18.42578125" style="1" customWidth="1"/>
    <col min="4109" max="4110" width="11.42578125" style="1" customWidth="1"/>
    <col min="4111" max="4111" width="17.140625" style="1" customWidth="1"/>
    <col min="4112" max="4112" width="14.140625" style="1" customWidth="1"/>
    <col min="4113" max="4113" width="15.28515625" style="1" customWidth="1"/>
    <col min="4114" max="4114" width="24.7109375" style="1" customWidth="1"/>
    <col min="4115" max="4116" width="21.85546875" style="1" customWidth="1"/>
    <col min="4117" max="4117" width="20.7109375" style="1" customWidth="1"/>
    <col min="4118" max="4354" width="11.42578125" style="1"/>
    <col min="4355" max="4355" width="27.28515625" style="1" bestFit="1" customWidth="1"/>
    <col min="4356" max="4356" width="27.28515625" style="1" customWidth="1"/>
    <col min="4357" max="4357" width="16" style="1" customWidth="1"/>
    <col min="4358" max="4358" width="23.28515625" style="1" customWidth="1"/>
    <col min="4359" max="4359" width="16.85546875" style="1" customWidth="1"/>
    <col min="4360" max="4360" width="20.42578125" style="1" customWidth="1"/>
    <col min="4361" max="4361" width="18" style="1" customWidth="1"/>
    <col min="4362" max="4362" width="12.85546875" style="1" customWidth="1"/>
    <col min="4363" max="4363" width="16.85546875" style="1" customWidth="1"/>
    <col min="4364" max="4364" width="18.42578125" style="1" customWidth="1"/>
    <col min="4365" max="4366" width="11.42578125" style="1" customWidth="1"/>
    <col min="4367" max="4367" width="17.140625" style="1" customWidth="1"/>
    <col min="4368" max="4368" width="14.140625" style="1" customWidth="1"/>
    <col min="4369" max="4369" width="15.28515625" style="1" customWidth="1"/>
    <col min="4370" max="4370" width="24.7109375" style="1" customWidth="1"/>
    <col min="4371" max="4372" width="21.85546875" style="1" customWidth="1"/>
    <col min="4373" max="4373" width="20.7109375" style="1" customWidth="1"/>
    <col min="4374" max="4610" width="11.42578125" style="1"/>
    <col min="4611" max="4611" width="27.28515625" style="1" bestFit="1" customWidth="1"/>
    <col min="4612" max="4612" width="27.28515625" style="1" customWidth="1"/>
    <col min="4613" max="4613" width="16" style="1" customWidth="1"/>
    <col min="4614" max="4614" width="23.28515625" style="1" customWidth="1"/>
    <col min="4615" max="4615" width="16.85546875" style="1" customWidth="1"/>
    <col min="4616" max="4616" width="20.42578125" style="1" customWidth="1"/>
    <col min="4617" max="4617" width="18" style="1" customWidth="1"/>
    <col min="4618" max="4618" width="12.85546875" style="1" customWidth="1"/>
    <col min="4619" max="4619" width="16.85546875" style="1" customWidth="1"/>
    <col min="4620" max="4620" width="18.42578125" style="1" customWidth="1"/>
    <col min="4621" max="4622" width="11.42578125" style="1" customWidth="1"/>
    <col min="4623" max="4623" width="17.140625" style="1" customWidth="1"/>
    <col min="4624" max="4624" width="14.140625" style="1" customWidth="1"/>
    <col min="4625" max="4625" width="15.28515625" style="1" customWidth="1"/>
    <col min="4626" max="4626" width="24.7109375" style="1" customWidth="1"/>
    <col min="4627" max="4628" width="21.85546875" style="1" customWidth="1"/>
    <col min="4629" max="4629" width="20.7109375" style="1" customWidth="1"/>
    <col min="4630" max="4866" width="11.42578125" style="1"/>
    <col min="4867" max="4867" width="27.28515625" style="1" bestFit="1" customWidth="1"/>
    <col min="4868" max="4868" width="27.28515625" style="1" customWidth="1"/>
    <col min="4869" max="4869" width="16" style="1" customWidth="1"/>
    <col min="4870" max="4870" width="23.28515625" style="1" customWidth="1"/>
    <col min="4871" max="4871" width="16.85546875" style="1" customWidth="1"/>
    <col min="4872" max="4872" width="20.42578125" style="1" customWidth="1"/>
    <col min="4873" max="4873" width="18" style="1" customWidth="1"/>
    <col min="4874" max="4874" width="12.85546875" style="1" customWidth="1"/>
    <col min="4875" max="4875" width="16.85546875" style="1" customWidth="1"/>
    <col min="4876" max="4876" width="18.42578125" style="1" customWidth="1"/>
    <col min="4877" max="4878" width="11.42578125" style="1" customWidth="1"/>
    <col min="4879" max="4879" width="17.140625" style="1" customWidth="1"/>
    <col min="4880" max="4880" width="14.140625" style="1" customWidth="1"/>
    <col min="4881" max="4881" width="15.28515625" style="1" customWidth="1"/>
    <col min="4882" max="4882" width="24.7109375" style="1" customWidth="1"/>
    <col min="4883" max="4884" width="21.85546875" style="1" customWidth="1"/>
    <col min="4885" max="4885" width="20.7109375" style="1" customWidth="1"/>
    <col min="4886" max="5122" width="11.42578125" style="1"/>
    <col min="5123" max="5123" width="27.28515625" style="1" bestFit="1" customWidth="1"/>
    <col min="5124" max="5124" width="27.28515625" style="1" customWidth="1"/>
    <col min="5125" max="5125" width="16" style="1" customWidth="1"/>
    <col min="5126" max="5126" width="23.28515625" style="1" customWidth="1"/>
    <col min="5127" max="5127" width="16.85546875" style="1" customWidth="1"/>
    <col min="5128" max="5128" width="20.42578125" style="1" customWidth="1"/>
    <col min="5129" max="5129" width="18" style="1" customWidth="1"/>
    <col min="5130" max="5130" width="12.85546875" style="1" customWidth="1"/>
    <col min="5131" max="5131" width="16.85546875" style="1" customWidth="1"/>
    <col min="5132" max="5132" width="18.42578125" style="1" customWidth="1"/>
    <col min="5133" max="5134" width="11.42578125" style="1" customWidth="1"/>
    <col min="5135" max="5135" width="17.140625" style="1" customWidth="1"/>
    <col min="5136" max="5136" width="14.140625" style="1" customWidth="1"/>
    <col min="5137" max="5137" width="15.28515625" style="1" customWidth="1"/>
    <col min="5138" max="5138" width="24.7109375" style="1" customWidth="1"/>
    <col min="5139" max="5140" width="21.85546875" style="1" customWidth="1"/>
    <col min="5141" max="5141" width="20.7109375" style="1" customWidth="1"/>
    <col min="5142" max="5378" width="11.42578125" style="1"/>
    <col min="5379" max="5379" width="27.28515625" style="1" bestFit="1" customWidth="1"/>
    <col min="5380" max="5380" width="27.28515625" style="1" customWidth="1"/>
    <col min="5381" max="5381" width="16" style="1" customWidth="1"/>
    <col min="5382" max="5382" width="23.28515625" style="1" customWidth="1"/>
    <col min="5383" max="5383" width="16.85546875" style="1" customWidth="1"/>
    <col min="5384" max="5384" width="20.42578125" style="1" customWidth="1"/>
    <col min="5385" max="5385" width="18" style="1" customWidth="1"/>
    <col min="5386" max="5386" width="12.85546875" style="1" customWidth="1"/>
    <col min="5387" max="5387" width="16.85546875" style="1" customWidth="1"/>
    <col min="5388" max="5388" width="18.42578125" style="1" customWidth="1"/>
    <col min="5389" max="5390" width="11.42578125" style="1" customWidth="1"/>
    <col min="5391" max="5391" width="17.140625" style="1" customWidth="1"/>
    <col min="5392" max="5392" width="14.140625" style="1" customWidth="1"/>
    <col min="5393" max="5393" width="15.28515625" style="1" customWidth="1"/>
    <col min="5394" max="5394" width="24.7109375" style="1" customWidth="1"/>
    <col min="5395" max="5396" width="21.85546875" style="1" customWidth="1"/>
    <col min="5397" max="5397" width="20.7109375" style="1" customWidth="1"/>
    <col min="5398" max="5634" width="11.42578125" style="1"/>
    <col min="5635" max="5635" width="27.28515625" style="1" bestFit="1" customWidth="1"/>
    <col min="5636" max="5636" width="27.28515625" style="1" customWidth="1"/>
    <col min="5637" max="5637" width="16" style="1" customWidth="1"/>
    <col min="5638" max="5638" width="23.28515625" style="1" customWidth="1"/>
    <col min="5639" max="5639" width="16.85546875" style="1" customWidth="1"/>
    <col min="5640" max="5640" width="20.42578125" style="1" customWidth="1"/>
    <col min="5641" max="5641" width="18" style="1" customWidth="1"/>
    <col min="5642" max="5642" width="12.85546875" style="1" customWidth="1"/>
    <col min="5643" max="5643" width="16.85546875" style="1" customWidth="1"/>
    <col min="5644" max="5644" width="18.42578125" style="1" customWidth="1"/>
    <col min="5645" max="5646" width="11.42578125" style="1" customWidth="1"/>
    <col min="5647" max="5647" width="17.140625" style="1" customWidth="1"/>
    <col min="5648" max="5648" width="14.140625" style="1" customWidth="1"/>
    <col min="5649" max="5649" width="15.28515625" style="1" customWidth="1"/>
    <col min="5650" max="5650" width="24.7109375" style="1" customWidth="1"/>
    <col min="5651" max="5652" width="21.85546875" style="1" customWidth="1"/>
    <col min="5653" max="5653" width="20.7109375" style="1" customWidth="1"/>
    <col min="5654" max="5890" width="11.42578125" style="1"/>
    <col min="5891" max="5891" width="27.28515625" style="1" bestFit="1" customWidth="1"/>
    <col min="5892" max="5892" width="27.28515625" style="1" customWidth="1"/>
    <col min="5893" max="5893" width="16" style="1" customWidth="1"/>
    <col min="5894" max="5894" width="23.28515625" style="1" customWidth="1"/>
    <col min="5895" max="5895" width="16.85546875" style="1" customWidth="1"/>
    <col min="5896" max="5896" width="20.42578125" style="1" customWidth="1"/>
    <col min="5897" max="5897" width="18" style="1" customWidth="1"/>
    <col min="5898" max="5898" width="12.85546875" style="1" customWidth="1"/>
    <col min="5899" max="5899" width="16.85546875" style="1" customWidth="1"/>
    <col min="5900" max="5900" width="18.42578125" style="1" customWidth="1"/>
    <col min="5901" max="5902" width="11.42578125" style="1" customWidth="1"/>
    <col min="5903" max="5903" width="17.140625" style="1" customWidth="1"/>
    <col min="5904" max="5904" width="14.140625" style="1" customWidth="1"/>
    <col min="5905" max="5905" width="15.28515625" style="1" customWidth="1"/>
    <col min="5906" max="5906" width="24.7109375" style="1" customWidth="1"/>
    <col min="5907" max="5908" width="21.85546875" style="1" customWidth="1"/>
    <col min="5909" max="5909" width="20.7109375" style="1" customWidth="1"/>
    <col min="5910" max="6146" width="11.42578125" style="1"/>
    <col min="6147" max="6147" width="27.28515625" style="1" bestFit="1" customWidth="1"/>
    <col min="6148" max="6148" width="27.28515625" style="1" customWidth="1"/>
    <col min="6149" max="6149" width="16" style="1" customWidth="1"/>
    <col min="6150" max="6150" width="23.28515625" style="1" customWidth="1"/>
    <col min="6151" max="6151" width="16.85546875" style="1" customWidth="1"/>
    <col min="6152" max="6152" width="20.42578125" style="1" customWidth="1"/>
    <col min="6153" max="6153" width="18" style="1" customWidth="1"/>
    <col min="6154" max="6154" width="12.85546875" style="1" customWidth="1"/>
    <col min="6155" max="6155" width="16.85546875" style="1" customWidth="1"/>
    <col min="6156" max="6156" width="18.42578125" style="1" customWidth="1"/>
    <col min="6157" max="6158" width="11.42578125" style="1" customWidth="1"/>
    <col min="6159" max="6159" width="17.140625" style="1" customWidth="1"/>
    <col min="6160" max="6160" width="14.140625" style="1" customWidth="1"/>
    <col min="6161" max="6161" width="15.28515625" style="1" customWidth="1"/>
    <col min="6162" max="6162" width="24.7109375" style="1" customWidth="1"/>
    <col min="6163" max="6164" width="21.85546875" style="1" customWidth="1"/>
    <col min="6165" max="6165" width="20.7109375" style="1" customWidth="1"/>
    <col min="6166" max="6402" width="11.42578125" style="1"/>
    <col min="6403" max="6403" width="27.28515625" style="1" bestFit="1" customWidth="1"/>
    <col min="6404" max="6404" width="27.28515625" style="1" customWidth="1"/>
    <col min="6405" max="6405" width="16" style="1" customWidth="1"/>
    <col min="6406" max="6406" width="23.28515625" style="1" customWidth="1"/>
    <col min="6407" max="6407" width="16.85546875" style="1" customWidth="1"/>
    <col min="6408" max="6408" width="20.42578125" style="1" customWidth="1"/>
    <col min="6409" max="6409" width="18" style="1" customWidth="1"/>
    <col min="6410" max="6410" width="12.85546875" style="1" customWidth="1"/>
    <col min="6411" max="6411" width="16.85546875" style="1" customWidth="1"/>
    <col min="6412" max="6412" width="18.42578125" style="1" customWidth="1"/>
    <col min="6413" max="6414" width="11.42578125" style="1" customWidth="1"/>
    <col min="6415" max="6415" width="17.140625" style="1" customWidth="1"/>
    <col min="6416" max="6416" width="14.140625" style="1" customWidth="1"/>
    <col min="6417" max="6417" width="15.28515625" style="1" customWidth="1"/>
    <col min="6418" max="6418" width="24.7109375" style="1" customWidth="1"/>
    <col min="6419" max="6420" width="21.85546875" style="1" customWidth="1"/>
    <col min="6421" max="6421" width="20.7109375" style="1" customWidth="1"/>
    <col min="6422" max="6658" width="11.42578125" style="1"/>
    <col min="6659" max="6659" width="27.28515625" style="1" bestFit="1" customWidth="1"/>
    <col min="6660" max="6660" width="27.28515625" style="1" customWidth="1"/>
    <col min="6661" max="6661" width="16" style="1" customWidth="1"/>
    <col min="6662" max="6662" width="23.28515625" style="1" customWidth="1"/>
    <col min="6663" max="6663" width="16.85546875" style="1" customWidth="1"/>
    <col min="6664" max="6664" width="20.42578125" style="1" customWidth="1"/>
    <col min="6665" max="6665" width="18" style="1" customWidth="1"/>
    <col min="6666" max="6666" width="12.85546875" style="1" customWidth="1"/>
    <col min="6667" max="6667" width="16.85546875" style="1" customWidth="1"/>
    <col min="6668" max="6668" width="18.42578125" style="1" customWidth="1"/>
    <col min="6669" max="6670" width="11.42578125" style="1" customWidth="1"/>
    <col min="6671" max="6671" width="17.140625" style="1" customWidth="1"/>
    <col min="6672" max="6672" width="14.140625" style="1" customWidth="1"/>
    <col min="6673" max="6673" width="15.28515625" style="1" customWidth="1"/>
    <col min="6674" max="6674" width="24.7109375" style="1" customWidth="1"/>
    <col min="6675" max="6676" width="21.85546875" style="1" customWidth="1"/>
    <col min="6677" max="6677" width="20.7109375" style="1" customWidth="1"/>
    <col min="6678" max="6914" width="11.42578125" style="1"/>
    <col min="6915" max="6915" width="27.28515625" style="1" bestFit="1" customWidth="1"/>
    <col min="6916" max="6916" width="27.28515625" style="1" customWidth="1"/>
    <col min="6917" max="6917" width="16" style="1" customWidth="1"/>
    <col min="6918" max="6918" width="23.28515625" style="1" customWidth="1"/>
    <col min="6919" max="6919" width="16.85546875" style="1" customWidth="1"/>
    <col min="6920" max="6920" width="20.42578125" style="1" customWidth="1"/>
    <col min="6921" max="6921" width="18" style="1" customWidth="1"/>
    <col min="6922" max="6922" width="12.85546875" style="1" customWidth="1"/>
    <col min="6923" max="6923" width="16.85546875" style="1" customWidth="1"/>
    <col min="6924" max="6924" width="18.42578125" style="1" customWidth="1"/>
    <col min="6925" max="6926" width="11.42578125" style="1" customWidth="1"/>
    <col min="6927" max="6927" width="17.140625" style="1" customWidth="1"/>
    <col min="6928" max="6928" width="14.140625" style="1" customWidth="1"/>
    <col min="6929" max="6929" width="15.28515625" style="1" customWidth="1"/>
    <col min="6930" max="6930" width="24.7109375" style="1" customWidth="1"/>
    <col min="6931" max="6932" width="21.85546875" style="1" customWidth="1"/>
    <col min="6933" max="6933" width="20.7109375" style="1" customWidth="1"/>
    <col min="6934" max="7170" width="11.42578125" style="1"/>
    <col min="7171" max="7171" width="27.28515625" style="1" bestFit="1" customWidth="1"/>
    <col min="7172" max="7172" width="27.28515625" style="1" customWidth="1"/>
    <col min="7173" max="7173" width="16" style="1" customWidth="1"/>
    <col min="7174" max="7174" width="23.28515625" style="1" customWidth="1"/>
    <col min="7175" max="7175" width="16.85546875" style="1" customWidth="1"/>
    <col min="7176" max="7176" width="20.42578125" style="1" customWidth="1"/>
    <col min="7177" max="7177" width="18" style="1" customWidth="1"/>
    <col min="7178" max="7178" width="12.85546875" style="1" customWidth="1"/>
    <col min="7179" max="7179" width="16.85546875" style="1" customWidth="1"/>
    <col min="7180" max="7180" width="18.42578125" style="1" customWidth="1"/>
    <col min="7181" max="7182" width="11.42578125" style="1" customWidth="1"/>
    <col min="7183" max="7183" width="17.140625" style="1" customWidth="1"/>
    <col min="7184" max="7184" width="14.140625" style="1" customWidth="1"/>
    <col min="7185" max="7185" width="15.28515625" style="1" customWidth="1"/>
    <col min="7186" max="7186" width="24.7109375" style="1" customWidth="1"/>
    <col min="7187" max="7188" width="21.85546875" style="1" customWidth="1"/>
    <col min="7189" max="7189" width="20.7109375" style="1" customWidth="1"/>
    <col min="7190" max="7426" width="11.42578125" style="1"/>
    <col min="7427" max="7427" width="27.28515625" style="1" bestFit="1" customWidth="1"/>
    <col min="7428" max="7428" width="27.28515625" style="1" customWidth="1"/>
    <col min="7429" max="7429" width="16" style="1" customWidth="1"/>
    <col min="7430" max="7430" width="23.28515625" style="1" customWidth="1"/>
    <col min="7431" max="7431" width="16.85546875" style="1" customWidth="1"/>
    <col min="7432" max="7432" width="20.42578125" style="1" customWidth="1"/>
    <col min="7433" max="7433" width="18" style="1" customWidth="1"/>
    <col min="7434" max="7434" width="12.85546875" style="1" customWidth="1"/>
    <col min="7435" max="7435" width="16.85546875" style="1" customWidth="1"/>
    <col min="7436" max="7436" width="18.42578125" style="1" customWidth="1"/>
    <col min="7437" max="7438" width="11.42578125" style="1" customWidth="1"/>
    <col min="7439" max="7439" width="17.140625" style="1" customWidth="1"/>
    <col min="7440" max="7440" width="14.140625" style="1" customWidth="1"/>
    <col min="7441" max="7441" width="15.28515625" style="1" customWidth="1"/>
    <col min="7442" max="7442" width="24.7109375" style="1" customWidth="1"/>
    <col min="7443" max="7444" width="21.85546875" style="1" customWidth="1"/>
    <col min="7445" max="7445" width="20.7109375" style="1" customWidth="1"/>
    <col min="7446" max="7682" width="11.42578125" style="1"/>
    <col min="7683" max="7683" width="27.28515625" style="1" bestFit="1" customWidth="1"/>
    <col min="7684" max="7684" width="27.28515625" style="1" customWidth="1"/>
    <col min="7685" max="7685" width="16" style="1" customWidth="1"/>
    <col min="7686" max="7686" width="23.28515625" style="1" customWidth="1"/>
    <col min="7687" max="7687" width="16.85546875" style="1" customWidth="1"/>
    <col min="7688" max="7688" width="20.42578125" style="1" customWidth="1"/>
    <col min="7689" max="7689" width="18" style="1" customWidth="1"/>
    <col min="7690" max="7690" width="12.85546875" style="1" customWidth="1"/>
    <col min="7691" max="7691" width="16.85546875" style="1" customWidth="1"/>
    <col min="7692" max="7692" width="18.42578125" style="1" customWidth="1"/>
    <col min="7693" max="7694" width="11.42578125" style="1" customWidth="1"/>
    <col min="7695" max="7695" width="17.140625" style="1" customWidth="1"/>
    <col min="7696" max="7696" width="14.140625" style="1" customWidth="1"/>
    <col min="7697" max="7697" width="15.28515625" style="1" customWidth="1"/>
    <col min="7698" max="7698" width="24.7109375" style="1" customWidth="1"/>
    <col min="7699" max="7700" width="21.85546875" style="1" customWidth="1"/>
    <col min="7701" max="7701" width="20.7109375" style="1" customWidth="1"/>
    <col min="7702" max="7938" width="11.42578125" style="1"/>
    <col min="7939" max="7939" width="27.28515625" style="1" bestFit="1" customWidth="1"/>
    <col min="7940" max="7940" width="27.28515625" style="1" customWidth="1"/>
    <col min="7941" max="7941" width="16" style="1" customWidth="1"/>
    <col min="7942" max="7942" width="23.28515625" style="1" customWidth="1"/>
    <col min="7943" max="7943" width="16.85546875" style="1" customWidth="1"/>
    <col min="7944" max="7944" width="20.42578125" style="1" customWidth="1"/>
    <col min="7945" max="7945" width="18" style="1" customWidth="1"/>
    <col min="7946" max="7946" width="12.85546875" style="1" customWidth="1"/>
    <col min="7947" max="7947" width="16.85546875" style="1" customWidth="1"/>
    <col min="7948" max="7948" width="18.42578125" style="1" customWidth="1"/>
    <col min="7949" max="7950" width="11.42578125" style="1" customWidth="1"/>
    <col min="7951" max="7951" width="17.140625" style="1" customWidth="1"/>
    <col min="7952" max="7952" width="14.140625" style="1" customWidth="1"/>
    <col min="7953" max="7953" width="15.28515625" style="1" customWidth="1"/>
    <col min="7954" max="7954" width="24.7109375" style="1" customWidth="1"/>
    <col min="7955" max="7956" width="21.85546875" style="1" customWidth="1"/>
    <col min="7957" max="7957" width="20.7109375" style="1" customWidth="1"/>
    <col min="7958" max="8194" width="11.42578125" style="1"/>
    <col min="8195" max="8195" width="27.28515625" style="1" bestFit="1" customWidth="1"/>
    <col min="8196" max="8196" width="27.28515625" style="1" customWidth="1"/>
    <col min="8197" max="8197" width="16" style="1" customWidth="1"/>
    <col min="8198" max="8198" width="23.28515625" style="1" customWidth="1"/>
    <col min="8199" max="8199" width="16.85546875" style="1" customWidth="1"/>
    <col min="8200" max="8200" width="20.42578125" style="1" customWidth="1"/>
    <col min="8201" max="8201" width="18" style="1" customWidth="1"/>
    <col min="8202" max="8202" width="12.85546875" style="1" customWidth="1"/>
    <col min="8203" max="8203" width="16.85546875" style="1" customWidth="1"/>
    <col min="8204" max="8204" width="18.42578125" style="1" customWidth="1"/>
    <col min="8205" max="8206" width="11.42578125" style="1" customWidth="1"/>
    <col min="8207" max="8207" width="17.140625" style="1" customWidth="1"/>
    <col min="8208" max="8208" width="14.140625" style="1" customWidth="1"/>
    <col min="8209" max="8209" width="15.28515625" style="1" customWidth="1"/>
    <col min="8210" max="8210" width="24.7109375" style="1" customWidth="1"/>
    <col min="8211" max="8212" width="21.85546875" style="1" customWidth="1"/>
    <col min="8213" max="8213" width="20.7109375" style="1" customWidth="1"/>
    <col min="8214" max="8450" width="11.42578125" style="1"/>
    <col min="8451" max="8451" width="27.28515625" style="1" bestFit="1" customWidth="1"/>
    <col min="8452" max="8452" width="27.28515625" style="1" customWidth="1"/>
    <col min="8453" max="8453" width="16" style="1" customWidth="1"/>
    <col min="8454" max="8454" width="23.28515625" style="1" customWidth="1"/>
    <col min="8455" max="8455" width="16.85546875" style="1" customWidth="1"/>
    <col min="8456" max="8456" width="20.42578125" style="1" customWidth="1"/>
    <col min="8457" max="8457" width="18" style="1" customWidth="1"/>
    <col min="8458" max="8458" width="12.85546875" style="1" customWidth="1"/>
    <col min="8459" max="8459" width="16.85546875" style="1" customWidth="1"/>
    <col min="8460" max="8460" width="18.42578125" style="1" customWidth="1"/>
    <col min="8461" max="8462" width="11.42578125" style="1" customWidth="1"/>
    <col min="8463" max="8463" width="17.140625" style="1" customWidth="1"/>
    <col min="8464" max="8464" width="14.140625" style="1" customWidth="1"/>
    <col min="8465" max="8465" width="15.28515625" style="1" customWidth="1"/>
    <col min="8466" max="8466" width="24.7109375" style="1" customWidth="1"/>
    <col min="8467" max="8468" width="21.85546875" style="1" customWidth="1"/>
    <col min="8469" max="8469" width="20.7109375" style="1" customWidth="1"/>
    <col min="8470" max="8706" width="11.42578125" style="1"/>
    <col min="8707" max="8707" width="27.28515625" style="1" bestFit="1" customWidth="1"/>
    <col min="8708" max="8708" width="27.28515625" style="1" customWidth="1"/>
    <col min="8709" max="8709" width="16" style="1" customWidth="1"/>
    <col min="8710" max="8710" width="23.28515625" style="1" customWidth="1"/>
    <col min="8711" max="8711" width="16.85546875" style="1" customWidth="1"/>
    <col min="8712" max="8712" width="20.42578125" style="1" customWidth="1"/>
    <col min="8713" max="8713" width="18" style="1" customWidth="1"/>
    <col min="8714" max="8714" width="12.85546875" style="1" customWidth="1"/>
    <col min="8715" max="8715" width="16.85546875" style="1" customWidth="1"/>
    <col min="8716" max="8716" width="18.42578125" style="1" customWidth="1"/>
    <col min="8717" max="8718" width="11.42578125" style="1" customWidth="1"/>
    <col min="8719" max="8719" width="17.140625" style="1" customWidth="1"/>
    <col min="8720" max="8720" width="14.140625" style="1" customWidth="1"/>
    <col min="8721" max="8721" width="15.28515625" style="1" customWidth="1"/>
    <col min="8722" max="8722" width="24.7109375" style="1" customWidth="1"/>
    <col min="8723" max="8724" width="21.85546875" style="1" customWidth="1"/>
    <col min="8725" max="8725" width="20.7109375" style="1" customWidth="1"/>
    <col min="8726" max="8962" width="11.42578125" style="1"/>
    <col min="8963" max="8963" width="27.28515625" style="1" bestFit="1" customWidth="1"/>
    <col min="8964" max="8964" width="27.28515625" style="1" customWidth="1"/>
    <col min="8965" max="8965" width="16" style="1" customWidth="1"/>
    <col min="8966" max="8966" width="23.28515625" style="1" customWidth="1"/>
    <col min="8967" max="8967" width="16.85546875" style="1" customWidth="1"/>
    <col min="8968" max="8968" width="20.42578125" style="1" customWidth="1"/>
    <col min="8969" max="8969" width="18" style="1" customWidth="1"/>
    <col min="8970" max="8970" width="12.85546875" style="1" customWidth="1"/>
    <col min="8971" max="8971" width="16.85546875" style="1" customWidth="1"/>
    <col min="8972" max="8972" width="18.42578125" style="1" customWidth="1"/>
    <col min="8973" max="8974" width="11.42578125" style="1" customWidth="1"/>
    <col min="8975" max="8975" width="17.140625" style="1" customWidth="1"/>
    <col min="8976" max="8976" width="14.140625" style="1" customWidth="1"/>
    <col min="8977" max="8977" width="15.28515625" style="1" customWidth="1"/>
    <col min="8978" max="8978" width="24.7109375" style="1" customWidth="1"/>
    <col min="8979" max="8980" width="21.85546875" style="1" customWidth="1"/>
    <col min="8981" max="8981" width="20.7109375" style="1" customWidth="1"/>
    <col min="8982" max="9218" width="11.42578125" style="1"/>
    <col min="9219" max="9219" width="27.28515625" style="1" bestFit="1" customWidth="1"/>
    <col min="9220" max="9220" width="27.28515625" style="1" customWidth="1"/>
    <col min="9221" max="9221" width="16" style="1" customWidth="1"/>
    <col min="9222" max="9222" width="23.28515625" style="1" customWidth="1"/>
    <col min="9223" max="9223" width="16.85546875" style="1" customWidth="1"/>
    <col min="9224" max="9224" width="20.42578125" style="1" customWidth="1"/>
    <col min="9225" max="9225" width="18" style="1" customWidth="1"/>
    <col min="9226" max="9226" width="12.85546875" style="1" customWidth="1"/>
    <col min="9227" max="9227" width="16.85546875" style="1" customWidth="1"/>
    <col min="9228" max="9228" width="18.42578125" style="1" customWidth="1"/>
    <col min="9229" max="9230" width="11.42578125" style="1" customWidth="1"/>
    <col min="9231" max="9231" width="17.140625" style="1" customWidth="1"/>
    <col min="9232" max="9232" width="14.140625" style="1" customWidth="1"/>
    <col min="9233" max="9233" width="15.28515625" style="1" customWidth="1"/>
    <col min="9234" max="9234" width="24.7109375" style="1" customWidth="1"/>
    <col min="9235" max="9236" width="21.85546875" style="1" customWidth="1"/>
    <col min="9237" max="9237" width="20.7109375" style="1" customWidth="1"/>
    <col min="9238" max="9474" width="11.42578125" style="1"/>
    <col min="9475" max="9475" width="27.28515625" style="1" bestFit="1" customWidth="1"/>
    <col min="9476" max="9476" width="27.28515625" style="1" customWidth="1"/>
    <col min="9477" max="9477" width="16" style="1" customWidth="1"/>
    <col min="9478" max="9478" width="23.28515625" style="1" customWidth="1"/>
    <col min="9479" max="9479" width="16.85546875" style="1" customWidth="1"/>
    <col min="9480" max="9480" width="20.42578125" style="1" customWidth="1"/>
    <col min="9481" max="9481" width="18" style="1" customWidth="1"/>
    <col min="9482" max="9482" width="12.85546875" style="1" customWidth="1"/>
    <col min="9483" max="9483" width="16.85546875" style="1" customWidth="1"/>
    <col min="9484" max="9484" width="18.42578125" style="1" customWidth="1"/>
    <col min="9485" max="9486" width="11.42578125" style="1" customWidth="1"/>
    <col min="9487" max="9487" width="17.140625" style="1" customWidth="1"/>
    <col min="9488" max="9488" width="14.140625" style="1" customWidth="1"/>
    <col min="9489" max="9489" width="15.28515625" style="1" customWidth="1"/>
    <col min="9490" max="9490" width="24.7109375" style="1" customWidth="1"/>
    <col min="9491" max="9492" width="21.85546875" style="1" customWidth="1"/>
    <col min="9493" max="9493" width="20.7109375" style="1" customWidth="1"/>
    <col min="9494" max="9730" width="11.42578125" style="1"/>
    <col min="9731" max="9731" width="27.28515625" style="1" bestFit="1" customWidth="1"/>
    <col min="9732" max="9732" width="27.28515625" style="1" customWidth="1"/>
    <col min="9733" max="9733" width="16" style="1" customWidth="1"/>
    <col min="9734" max="9734" width="23.28515625" style="1" customWidth="1"/>
    <col min="9735" max="9735" width="16.85546875" style="1" customWidth="1"/>
    <col min="9736" max="9736" width="20.42578125" style="1" customWidth="1"/>
    <col min="9737" max="9737" width="18" style="1" customWidth="1"/>
    <col min="9738" max="9738" width="12.85546875" style="1" customWidth="1"/>
    <col min="9739" max="9739" width="16.85546875" style="1" customWidth="1"/>
    <col min="9740" max="9740" width="18.42578125" style="1" customWidth="1"/>
    <col min="9741" max="9742" width="11.42578125" style="1" customWidth="1"/>
    <col min="9743" max="9743" width="17.140625" style="1" customWidth="1"/>
    <col min="9744" max="9744" width="14.140625" style="1" customWidth="1"/>
    <col min="9745" max="9745" width="15.28515625" style="1" customWidth="1"/>
    <col min="9746" max="9746" width="24.7109375" style="1" customWidth="1"/>
    <col min="9747" max="9748" width="21.85546875" style="1" customWidth="1"/>
    <col min="9749" max="9749" width="20.7109375" style="1" customWidth="1"/>
    <col min="9750" max="9986" width="11.42578125" style="1"/>
    <col min="9987" max="9987" width="27.28515625" style="1" bestFit="1" customWidth="1"/>
    <col min="9988" max="9988" width="27.28515625" style="1" customWidth="1"/>
    <col min="9989" max="9989" width="16" style="1" customWidth="1"/>
    <col min="9990" max="9990" width="23.28515625" style="1" customWidth="1"/>
    <col min="9991" max="9991" width="16.85546875" style="1" customWidth="1"/>
    <col min="9992" max="9992" width="20.42578125" style="1" customWidth="1"/>
    <col min="9993" max="9993" width="18" style="1" customWidth="1"/>
    <col min="9994" max="9994" width="12.85546875" style="1" customWidth="1"/>
    <col min="9995" max="9995" width="16.85546875" style="1" customWidth="1"/>
    <col min="9996" max="9996" width="18.42578125" style="1" customWidth="1"/>
    <col min="9997" max="9998" width="11.42578125" style="1" customWidth="1"/>
    <col min="9999" max="9999" width="17.140625" style="1" customWidth="1"/>
    <col min="10000" max="10000" width="14.140625" style="1" customWidth="1"/>
    <col min="10001" max="10001" width="15.28515625" style="1" customWidth="1"/>
    <col min="10002" max="10002" width="24.7109375" style="1" customWidth="1"/>
    <col min="10003" max="10004" width="21.85546875" style="1" customWidth="1"/>
    <col min="10005" max="10005" width="20.7109375" style="1" customWidth="1"/>
    <col min="10006" max="10242" width="11.42578125" style="1"/>
    <col min="10243" max="10243" width="27.28515625" style="1" bestFit="1" customWidth="1"/>
    <col min="10244" max="10244" width="27.28515625" style="1" customWidth="1"/>
    <col min="10245" max="10245" width="16" style="1" customWidth="1"/>
    <col min="10246" max="10246" width="23.28515625" style="1" customWidth="1"/>
    <col min="10247" max="10247" width="16.85546875" style="1" customWidth="1"/>
    <col min="10248" max="10248" width="20.42578125" style="1" customWidth="1"/>
    <col min="10249" max="10249" width="18" style="1" customWidth="1"/>
    <col min="10250" max="10250" width="12.85546875" style="1" customWidth="1"/>
    <col min="10251" max="10251" width="16.85546875" style="1" customWidth="1"/>
    <col min="10252" max="10252" width="18.42578125" style="1" customWidth="1"/>
    <col min="10253" max="10254" width="11.42578125" style="1" customWidth="1"/>
    <col min="10255" max="10255" width="17.140625" style="1" customWidth="1"/>
    <col min="10256" max="10256" width="14.140625" style="1" customWidth="1"/>
    <col min="10257" max="10257" width="15.28515625" style="1" customWidth="1"/>
    <col min="10258" max="10258" width="24.7109375" style="1" customWidth="1"/>
    <col min="10259" max="10260" width="21.85546875" style="1" customWidth="1"/>
    <col min="10261" max="10261" width="20.7109375" style="1" customWidth="1"/>
    <col min="10262" max="10498" width="11.42578125" style="1"/>
    <col min="10499" max="10499" width="27.28515625" style="1" bestFit="1" customWidth="1"/>
    <col min="10500" max="10500" width="27.28515625" style="1" customWidth="1"/>
    <col min="10501" max="10501" width="16" style="1" customWidth="1"/>
    <col min="10502" max="10502" width="23.28515625" style="1" customWidth="1"/>
    <col min="10503" max="10503" width="16.85546875" style="1" customWidth="1"/>
    <col min="10504" max="10504" width="20.42578125" style="1" customWidth="1"/>
    <col min="10505" max="10505" width="18" style="1" customWidth="1"/>
    <col min="10506" max="10506" width="12.85546875" style="1" customWidth="1"/>
    <col min="10507" max="10507" width="16.85546875" style="1" customWidth="1"/>
    <col min="10508" max="10508" width="18.42578125" style="1" customWidth="1"/>
    <col min="10509" max="10510" width="11.42578125" style="1" customWidth="1"/>
    <col min="10511" max="10511" width="17.140625" style="1" customWidth="1"/>
    <col min="10512" max="10512" width="14.140625" style="1" customWidth="1"/>
    <col min="10513" max="10513" width="15.28515625" style="1" customWidth="1"/>
    <col min="10514" max="10514" width="24.7109375" style="1" customWidth="1"/>
    <col min="10515" max="10516" width="21.85546875" style="1" customWidth="1"/>
    <col min="10517" max="10517" width="20.7109375" style="1" customWidth="1"/>
    <col min="10518" max="10754" width="11.42578125" style="1"/>
    <col min="10755" max="10755" width="27.28515625" style="1" bestFit="1" customWidth="1"/>
    <col min="10756" max="10756" width="27.28515625" style="1" customWidth="1"/>
    <col min="10757" max="10757" width="16" style="1" customWidth="1"/>
    <col min="10758" max="10758" width="23.28515625" style="1" customWidth="1"/>
    <col min="10759" max="10759" width="16.85546875" style="1" customWidth="1"/>
    <col min="10760" max="10760" width="20.42578125" style="1" customWidth="1"/>
    <col min="10761" max="10761" width="18" style="1" customWidth="1"/>
    <col min="10762" max="10762" width="12.85546875" style="1" customWidth="1"/>
    <col min="10763" max="10763" width="16.85546875" style="1" customWidth="1"/>
    <col min="10764" max="10764" width="18.42578125" style="1" customWidth="1"/>
    <col min="10765" max="10766" width="11.42578125" style="1" customWidth="1"/>
    <col min="10767" max="10767" width="17.140625" style="1" customWidth="1"/>
    <col min="10768" max="10768" width="14.140625" style="1" customWidth="1"/>
    <col min="10769" max="10769" width="15.28515625" style="1" customWidth="1"/>
    <col min="10770" max="10770" width="24.7109375" style="1" customWidth="1"/>
    <col min="10771" max="10772" width="21.85546875" style="1" customWidth="1"/>
    <col min="10773" max="10773" width="20.7109375" style="1" customWidth="1"/>
    <col min="10774" max="11010" width="11.42578125" style="1"/>
    <col min="11011" max="11011" width="27.28515625" style="1" bestFit="1" customWidth="1"/>
    <col min="11012" max="11012" width="27.28515625" style="1" customWidth="1"/>
    <col min="11013" max="11013" width="16" style="1" customWidth="1"/>
    <col min="11014" max="11014" width="23.28515625" style="1" customWidth="1"/>
    <col min="11015" max="11015" width="16.85546875" style="1" customWidth="1"/>
    <col min="11016" max="11016" width="20.42578125" style="1" customWidth="1"/>
    <col min="11017" max="11017" width="18" style="1" customWidth="1"/>
    <col min="11018" max="11018" width="12.85546875" style="1" customWidth="1"/>
    <col min="11019" max="11019" width="16.85546875" style="1" customWidth="1"/>
    <col min="11020" max="11020" width="18.42578125" style="1" customWidth="1"/>
    <col min="11021" max="11022" width="11.42578125" style="1" customWidth="1"/>
    <col min="11023" max="11023" width="17.140625" style="1" customWidth="1"/>
    <col min="11024" max="11024" width="14.140625" style="1" customWidth="1"/>
    <col min="11025" max="11025" width="15.28515625" style="1" customWidth="1"/>
    <col min="11026" max="11026" width="24.7109375" style="1" customWidth="1"/>
    <col min="11027" max="11028" width="21.85546875" style="1" customWidth="1"/>
    <col min="11029" max="11029" width="20.7109375" style="1" customWidth="1"/>
    <col min="11030" max="11266" width="11.42578125" style="1"/>
    <col min="11267" max="11267" width="27.28515625" style="1" bestFit="1" customWidth="1"/>
    <col min="11268" max="11268" width="27.28515625" style="1" customWidth="1"/>
    <col min="11269" max="11269" width="16" style="1" customWidth="1"/>
    <col min="11270" max="11270" width="23.28515625" style="1" customWidth="1"/>
    <col min="11271" max="11271" width="16.85546875" style="1" customWidth="1"/>
    <col min="11272" max="11272" width="20.42578125" style="1" customWidth="1"/>
    <col min="11273" max="11273" width="18" style="1" customWidth="1"/>
    <col min="11274" max="11274" width="12.85546875" style="1" customWidth="1"/>
    <col min="11275" max="11275" width="16.85546875" style="1" customWidth="1"/>
    <col min="11276" max="11276" width="18.42578125" style="1" customWidth="1"/>
    <col min="11277" max="11278" width="11.42578125" style="1" customWidth="1"/>
    <col min="11279" max="11279" width="17.140625" style="1" customWidth="1"/>
    <col min="11280" max="11280" width="14.140625" style="1" customWidth="1"/>
    <col min="11281" max="11281" width="15.28515625" style="1" customWidth="1"/>
    <col min="11282" max="11282" width="24.7109375" style="1" customWidth="1"/>
    <col min="11283" max="11284" width="21.85546875" style="1" customWidth="1"/>
    <col min="11285" max="11285" width="20.7109375" style="1" customWidth="1"/>
    <col min="11286" max="11522" width="11.42578125" style="1"/>
    <col min="11523" max="11523" width="27.28515625" style="1" bestFit="1" customWidth="1"/>
    <col min="11524" max="11524" width="27.28515625" style="1" customWidth="1"/>
    <col min="11525" max="11525" width="16" style="1" customWidth="1"/>
    <col min="11526" max="11526" width="23.28515625" style="1" customWidth="1"/>
    <col min="11527" max="11527" width="16.85546875" style="1" customWidth="1"/>
    <col min="11528" max="11528" width="20.42578125" style="1" customWidth="1"/>
    <col min="11529" max="11529" width="18" style="1" customWidth="1"/>
    <col min="11530" max="11530" width="12.85546875" style="1" customWidth="1"/>
    <col min="11531" max="11531" width="16.85546875" style="1" customWidth="1"/>
    <col min="11532" max="11532" width="18.42578125" style="1" customWidth="1"/>
    <col min="11533" max="11534" width="11.42578125" style="1" customWidth="1"/>
    <col min="11535" max="11535" width="17.140625" style="1" customWidth="1"/>
    <col min="11536" max="11536" width="14.140625" style="1" customWidth="1"/>
    <col min="11537" max="11537" width="15.28515625" style="1" customWidth="1"/>
    <col min="11538" max="11538" width="24.7109375" style="1" customWidth="1"/>
    <col min="11539" max="11540" width="21.85546875" style="1" customWidth="1"/>
    <col min="11541" max="11541" width="20.7109375" style="1" customWidth="1"/>
    <col min="11542" max="11778" width="11.42578125" style="1"/>
    <col min="11779" max="11779" width="27.28515625" style="1" bestFit="1" customWidth="1"/>
    <col min="11780" max="11780" width="27.28515625" style="1" customWidth="1"/>
    <col min="11781" max="11781" width="16" style="1" customWidth="1"/>
    <col min="11782" max="11782" width="23.28515625" style="1" customWidth="1"/>
    <col min="11783" max="11783" width="16.85546875" style="1" customWidth="1"/>
    <col min="11784" max="11784" width="20.42578125" style="1" customWidth="1"/>
    <col min="11785" max="11785" width="18" style="1" customWidth="1"/>
    <col min="11786" max="11786" width="12.85546875" style="1" customWidth="1"/>
    <col min="11787" max="11787" width="16.85546875" style="1" customWidth="1"/>
    <col min="11788" max="11788" width="18.42578125" style="1" customWidth="1"/>
    <col min="11789" max="11790" width="11.42578125" style="1" customWidth="1"/>
    <col min="11791" max="11791" width="17.140625" style="1" customWidth="1"/>
    <col min="11792" max="11792" width="14.140625" style="1" customWidth="1"/>
    <col min="11793" max="11793" width="15.28515625" style="1" customWidth="1"/>
    <col min="11794" max="11794" width="24.7109375" style="1" customWidth="1"/>
    <col min="11795" max="11796" width="21.85546875" style="1" customWidth="1"/>
    <col min="11797" max="11797" width="20.7109375" style="1" customWidth="1"/>
    <col min="11798" max="12034" width="11.42578125" style="1"/>
    <col min="12035" max="12035" width="27.28515625" style="1" bestFit="1" customWidth="1"/>
    <col min="12036" max="12036" width="27.28515625" style="1" customWidth="1"/>
    <col min="12037" max="12037" width="16" style="1" customWidth="1"/>
    <col min="12038" max="12038" width="23.28515625" style="1" customWidth="1"/>
    <col min="12039" max="12039" width="16.85546875" style="1" customWidth="1"/>
    <col min="12040" max="12040" width="20.42578125" style="1" customWidth="1"/>
    <col min="12041" max="12041" width="18" style="1" customWidth="1"/>
    <col min="12042" max="12042" width="12.85546875" style="1" customWidth="1"/>
    <col min="12043" max="12043" width="16.85546875" style="1" customWidth="1"/>
    <col min="12044" max="12044" width="18.42578125" style="1" customWidth="1"/>
    <col min="12045" max="12046" width="11.42578125" style="1" customWidth="1"/>
    <col min="12047" max="12047" width="17.140625" style="1" customWidth="1"/>
    <col min="12048" max="12048" width="14.140625" style="1" customWidth="1"/>
    <col min="12049" max="12049" width="15.28515625" style="1" customWidth="1"/>
    <col min="12050" max="12050" width="24.7109375" style="1" customWidth="1"/>
    <col min="12051" max="12052" width="21.85546875" style="1" customWidth="1"/>
    <col min="12053" max="12053" width="20.7109375" style="1" customWidth="1"/>
    <col min="12054" max="12290" width="11.42578125" style="1"/>
    <col min="12291" max="12291" width="27.28515625" style="1" bestFit="1" customWidth="1"/>
    <col min="12292" max="12292" width="27.28515625" style="1" customWidth="1"/>
    <col min="12293" max="12293" width="16" style="1" customWidth="1"/>
    <col min="12294" max="12294" width="23.28515625" style="1" customWidth="1"/>
    <col min="12295" max="12295" width="16.85546875" style="1" customWidth="1"/>
    <col min="12296" max="12296" width="20.42578125" style="1" customWidth="1"/>
    <col min="12297" max="12297" width="18" style="1" customWidth="1"/>
    <col min="12298" max="12298" width="12.85546875" style="1" customWidth="1"/>
    <col min="12299" max="12299" width="16.85546875" style="1" customWidth="1"/>
    <col min="12300" max="12300" width="18.42578125" style="1" customWidth="1"/>
    <col min="12301" max="12302" width="11.42578125" style="1" customWidth="1"/>
    <col min="12303" max="12303" width="17.140625" style="1" customWidth="1"/>
    <col min="12304" max="12304" width="14.140625" style="1" customWidth="1"/>
    <col min="12305" max="12305" width="15.28515625" style="1" customWidth="1"/>
    <col min="12306" max="12306" width="24.7109375" style="1" customWidth="1"/>
    <col min="12307" max="12308" width="21.85546875" style="1" customWidth="1"/>
    <col min="12309" max="12309" width="20.7109375" style="1" customWidth="1"/>
    <col min="12310" max="12546" width="11.42578125" style="1"/>
    <col min="12547" max="12547" width="27.28515625" style="1" bestFit="1" customWidth="1"/>
    <col min="12548" max="12548" width="27.28515625" style="1" customWidth="1"/>
    <col min="12549" max="12549" width="16" style="1" customWidth="1"/>
    <col min="12550" max="12550" width="23.28515625" style="1" customWidth="1"/>
    <col min="12551" max="12551" width="16.85546875" style="1" customWidth="1"/>
    <col min="12552" max="12552" width="20.42578125" style="1" customWidth="1"/>
    <col min="12553" max="12553" width="18" style="1" customWidth="1"/>
    <col min="12554" max="12554" width="12.85546875" style="1" customWidth="1"/>
    <col min="12555" max="12555" width="16.85546875" style="1" customWidth="1"/>
    <col min="12556" max="12556" width="18.42578125" style="1" customWidth="1"/>
    <col min="12557" max="12558" width="11.42578125" style="1" customWidth="1"/>
    <col min="12559" max="12559" width="17.140625" style="1" customWidth="1"/>
    <col min="12560" max="12560" width="14.140625" style="1" customWidth="1"/>
    <col min="12561" max="12561" width="15.28515625" style="1" customWidth="1"/>
    <col min="12562" max="12562" width="24.7109375" style="1" customWidth="1"/>
    <col min="12563" max="12564" width="21.85546875" style="1" customWidth="1"/>
    <col min="12565" max="12565" width="20.7109375" style="1" customWidth="1"/>
    <col min="12566" max="12802" width="11.42578125" style="1"/>
    <col min="12803" max="12803" width="27.28515625" style="1" bestFit="1" customWidth="1"/>
    <col min="12804" max="12804" width="27.28515625" style="1" customWidth="1"/>
    <col min="12805" max="12805" width="16" style="1" customWidth="1"/>
    <col min="12806" max="12806" width="23.28515625" style="1" customWidth="1"/>
    <col min="12807" max="12807" width="16.85546875" style="1" customWidth="1"/>
    <col min="12808" max="12808" width="20.42578125" style="1" customWidth="1"/>
    <col min="12809" max="12809" width="18" style="1" customWidth="1"/>
    <col min="12810" max="12810" width="12.85546875" style="1" customWidth="1"/>
    <col min="12811" max="12811" width="16.85546875" style="1" customWidth="1"/>
    <col min="12812" max="12812" width="18.42578125" style="1" customWidth="1"/>
    <col min="12813" max="12814" width="11.42578125" style="1" customWidth="1"/>
    <col min="12815" max="12815" width="17.140625" style="1" customWidth="1"/>
    <col min="12816" max="12816" width="14.140625" style="1" customWidth="1"/>
    <col min="12817" max="12817" width="15.28515625" style="1" customWidth="1"/>
    <col min="12818" max="12818" width="24.7109375" style="1" customWidth="1"/>
    <col min="12819" max="12820" width="21.85546875" style="1" customWidth="1"/>
    <col min="12821" max="12821" width="20.7109375" style="1" customWidth="1"/>
    <col min="12822" max="13058" width="11.42578125" style="1"/>
    <col min="13059" max="13059" width="27.28515625" style="1" bestFit="1" customWidth="1"/>
    <col min="13060" max="13060" width="27.28515625" style="1" customWidth="1"/>
    <col min="13061" max="13061" width="16" style="1" customWidth="1"/>
    <col min="13062" max="13062" width="23.28515625" style="1" customWidth="1"/>
    <col min="13063" max="13063" width="16.85546875" style="1" customWidth="1"/>
    <col min="13064" max="13064" width="20.42578125" style="1" customWidth="1"/>
    <col min="13065" max="13065" width="18" style="1" customWidth="1"/>
    <col min="13066" max="13066" width="12.85546875" style="1" customWidth="1"/>
    <col min="13067" max="13067" width="16.85546875" style="1" customWidth="1"/>
    <col min="13068" max="13068" width="18.42578125" style="1" customWidth="1"/>
    <col min="13069" max="13070" width="11.42578125" style="1" customWidth="1"/>
    <col min="13071" max="13071" width="17.140625" style="1" customWidth="1"/>
    <col min="13072" max="13072" width="14.140625" style="1" customWidth="1"/>
    <col min="13073" max="13073" width="15.28515625" style="1" customWidth="1"/>
    <col min="13074" max="13074" width="24.7109375" style="1" customWidth="1"/>
    <col min="13075" max="13076" width="21.85546875" style="1" customWidth="1"/>
    <col min="13077" max="13077" width="20.7109375" style="1" customWidth="1"/>
    <col min="13078" max="13314" width="11.42578125" style="1"/>
    <col min="13315" max="13315" width="27.28515625" style="1" bestFit="1" customWidth="1"/>
    <col min="13316" max="13316" width="27.28515625" style="1" customWidth="1"/>
    <col min="13317" max="13317" width="16" style="1" customWidth="1"/>
    <col min="13318" max="13318" width="23.28515625" style="1" customWidth="1"/>
    <col min="13319" max="13319" width="16.85546875" style="1" customWidth="1"/>
    <col min="13320" max="13320" width="20.42578125" style="1" customWidth="1"/>
    <col min="13321" max="13321" width="18" style="1" customWidth="1"/>
    <col min="13322" max="13322" width="12.85546875" style="1" customWidth="1"/>
    <col min="13323" max="13323" width="16.85546875" style="1" customWidth="1"/>
    <col min="13324" max="13324" width="18.42578125" style="1" customWidth="1"/>
    <col min="13325" max="13326" width="11.42578125" style="1" customWidth="1"/>
    <col min="13327" max="13327" width="17.140625" style="1" customWidth="1"/>
    <col min="13328" max="13328" width="14.140625" style="1" customWidth="1"/>
    <col min="13329" max="13329" width="15.28515625" style="1" customWidth="1"/>
    <col min="13330" max="13330" width="24.7109375" style="1" customWidth="1"/>
    <col min="13331" max="13332" width="21.85546875" style="1" customWidth="1"/>
    <col min="13333" max="13333" width="20.7109375" style="1" customWidth="1"/>
    <col min="13334" max="13570" width="11.42578125" style="1"/>
    <col min="13571" max="13571" width="27.28515625" style="1" bestFit="1" customWidth="1"/>
    <col min="13572" max="13572" width="27.28515625" style="1" customWidth="1"/>
    <col min="13573" max="13573" width="16" style="1" customWidth="1"/>
    <col min="13574" max="13574" width="23.28515625" style="1" customWidth="1"/>
    <col min="13575" max="13575" width="16.85546875" style="1" customWidth="1"/>
    <col min="13576" max="13576" width="20.42578125" style="1" customWidth="1"/>
    <col min="13577" max="13577" width="18" style="1" customWidth="1"/>
    <col min="13578" max="13578" width="12.85546875" style="1" customWidth="1"/>
    <col min="13579" max="13579" width="16.85546875" style="1" customWidth="1"/>
    <col min="13580" max="13580" width="18.42578125" style="1" customWidth="1"/>
    <col min="13581" max="13582" width="11.42578125" style="1" customWidth="1"/>
    <col min="13583" max="13583" width="17.140625" style="1" customWidth="1"/>
    <col min="13584" max="13584" width="14.140625" style="1" customWidth="1"/>
    <col min="13585" max="13585" width="15.28515625" style="1" customWidth="1"/>
    <col min="13586" max="13586" width="24.7109375" style="1" customWidth="1"/>
    <col min="13587" max="13588" width="21.85546875" style="1" customWidth="1"/>
    <col min="13589" max="13589" width="20.7109375" style="1" customWidth="1"/>
    <col min="13590" max="13826" width="11.42578125" style="1"/>
    <col min="13827" max="13827" width="27.28515625" style="1" bestFit="1" customWidth="1"/>
    <col min="13828" max="13828" width="27.28515625" style="1" customWidth="1"/>
    <col min="13829" max="13829" width="16" style="1" customWidth="1"/>
    <col min="13830" max="13830" width="23.28515625" style="1" customWidth="1"/>
    <col min="13831" max="13831" width="16.85546875" style="1" customWidth="1"/>
    <col min="13832" max="13832" width="20.42578125" style="1" customWidth="1"/>
    <col min="13833" max="13833" width="18" style="1" customWidth="1"/>
    <col min="13834" max="13834" width="12.85546875" style="1" customWidth="1"/>
    <col min="13835" max="13835" width="16.85546875" style="1" customWidth="1"/>
    <col min="13836" max="13836" width="18.42578125" style="1" customWidth="1"/>
    <col min="13837" max="13838" width="11.42578125" style="1" customWidth="1"/>
    <col min="13839" max="13839" width="17.140625" style="1" customWidth="1"/>
    <col min="13840" max="13840" width="14.140625" style="1" customWidth="1"/>
    <col min="13841" max="13841" width="15.28515625" style="1" customWidth="1"/>
    <col min="13842" max="13842" width="24.7109375" style="1" customWidth="1"/>
    <col min="13843" max="13844" width="21.85546875" style="1" customWidth="1"/>
    <col min="13845" max="13845" width="20.7109375" style="1" customWidth="1"/>
    <col min="13846" max="14082" width="11.42578125" style="1"/>
    <col min="14083" max="14083" width="27.28515625" style="1" bestFit="1" customWidth="1"/>
    <col min="14084" max="14084" width="27.28515625" style="1" customWidth="1"/>
    <col min="14085" max="14085" width="16" style="1" customWidth="1"/>
    <col min="14086" max="14086" width="23.28515625" style="1" customWidth="1"/>
    <col min="14087" max="14087" width="16.85546875" style="1" customWidth="1"/>
    <col min="14088" max="14088" width="20.42578125" style="1" customWidth="1"/>
    <col min="14089" max="14089" width="18" style="1" customWidth="1"/>
    <col min="14090" max="14090" width="12.85546875" style="1" customWidth="1"/>
    <col min="14091" max="14091" width="16.85546875" style="1" customWidth="1"/>
    <col min="14092" max="14092" width="18.42578125" style="1" customWidth="1"/>
    <col min="14093" max="14094" width="11.42578125" style="1" customWidth="1"/>
    <col min="14095" max="14095" width="17.140625" style="1" customWidth="1"/>
    <col min="14096" max="14096" width="14.140625" style="1" customWidth="1"/>
    <col min="14097" max="14097" width="15.28515625" style="1" customWidth="1"/>
    <col min="14098" max="14098" width="24.7109375" style="1" customWidth="1"/>
    <col min="14099" max="14100" width="21.85546875" style="1" customWidth="1"/>
    <col min="14101" max="14101" width="20.7109375" style="1" customWidth="1"/>
    <col min="14102" max="14338" width="11.42578125" style="1"/>
    <col min="14339" max="14339" width="27.28515625" style="1" bestFit="1" customWidth="1"/>
    <col min="14340" max="14340" width="27.28515625" style="1" customWidth="1"/>
    <col min="14341" max="14341" width="16" style="1" customWidth="1"/>
    <col min="14342" max="14342" width="23.28515625" style="1" customWidth="1"/>
    <col min="14343" max="14343" width="16.85546875" style="1" customWidth="1"/>
    <col min="14344" max="14344" width="20.42578125" style="1" customWidth="1"/>
    <col min="14345" max="14345" width="18" style="1" customWidth="1"/>
    <col min="14346" max="14346" width="12.85546875" style="1" customWidth="1"/>
    <col min="14347" max="14347" width="16.85546875" style="1" customWidth="1"/>
    <col min="14348" max="14348" width="18.42578125" style="1" customWidth="1"/>
    <col min="14349" max="14350" width="11.42578125" style="1" customWidth="1"/>
    <col min="14351" max="14351" width="17.140625" style="1" customWidth="1"/>
    <col min="14352" max="14352" width="14.140625" style="1" customWidth="1"/>
    <col min="14353" max="14353" width="15.28515625" style="1" customWidth="1"/>
    <col min="14354" max="14354" width="24.7109375" style="1" customWidth="1"/>
    <col min="14355" max="14356" width="21.85546875" style="1" customWidth="1"/>
    <col min="14357" max="14357" width="20.7109375" style="1" customWidth="1"/>
    <col min="14358" max="14594" width="11.42578125" style="1"/>
    <col min="14595" max="14595" width="27.28515625" style="1" bestFit="1" customWidth="1"/>
    <col min="14596" max="14596" width="27.28515625" style="1" customWidth="1"/>
    <col min="14597" max="14597" width="16" style="1" customWidth="1"/>
    <col min="14598" max="14598" width="23.28515625" style="1" customWidth="1"/>
    <col min="14599" max="14599" width="16.85546875" style="1" customWidth="1"/>
    <col min="14600" max="14600" width="20.42578125" style="1" customWidth="1"/>
    <col min="14601" max="14601" width="18" style="1" customWidth="1"/>
    <col min="14602" max="14602" width="12.85546875" style="1" customWidth="1"/>
    <col min="14603" max="14603" width="16.85546875" style="1" customWidth="1"/>
    <col min="14604" max="14604" width="18.42578125" style="1" customWidth="1"/>
    <col min="14605" max="14606" width="11.42578125" style="1" customWidth="1"/>
    <col min="14607" max="14607" width="17.140625" style="1" customWidth="1"/>
    <col min="14608" max="14608" width="14.140625" style="1" customWidth="1"/>
    <col min="14609" max="14609" width="15.28515625" style="1" customWidth="1"/>
    <col min="14610" max="14610" width="24.7109375" style="1" customWidth="1"/>
    <col min="14611" max="14612" width="21.85546875" style="1" customWidth="1"/>
    <col min="14613" max="14613" width="20.7109375" style="1" customWidth="1"/>
    <col min="14614" max="14850" width="11.42578125" style="1"/>
    <col min="14851" max="14851" width="27.28515625" style="1" bestFit="1" customWidth="1"/>
    <col min="14852" max="14852" width="27.28515625" style="1" customWidth="1"/>
    <col min="14853" max="14853" width="16" style="1" customWidth="1"/>
    <col min="14854" max="14854" width="23.28515625" style="1" customWidth="1"/>
    <col min="14855" max="14855" width="16.85546875" style="1" customWidth="1"/>
    <col min="14856" max="14856" width="20.42578125" style="1" customWidth="1"/>
    <col min="14857" max="14857" width="18" style="1" customWidth="1"/>
    <col min="14858" max="14858" width="12.85546875" style="1" customWidth="1"/>
    <col min="14859" max="14859" width="16.85546875" style="1" customWidth="1"/>
    <col min="14860" max="14860" width="18.42578125" style="1" customWidth="1"/>
    <col min="14861" max="14862" width="11.42578125" style="1" customWidth="1"/>
    <col min="14863" max="14863" width="17.140625" style="1" customWidth="1"/>
    <col min="14864" max="14864" width="14.140625" style="1" customWidth="1"/>
    <col min="14865" max="14865" width="15.28515625" style="1" customWidth="1"/>
    <col min="14866" max="14866" width="24.7109375" style="1" customWidth="1"/>
    <col min="14867" max="14868" width="21.85546875" style="1" customWidth="1"/>
    <col min="14869" max="14869" width="20.7109375" style="1" customWidth="1"/>
    <col min="14870" max="15106" width="11.42578125" style="1"/>
    <col min="15107" max="15107" width="27.28515625" style="1" bestFit="1" customWidth="1"/>
    <col min="15108" max="15108" width="27.28515625" style="1" customWidth="1"/>
    <col min="15109" max="15109" width="16" style="1" customWidth="1"/>
    <col min="15110" max="15110" width="23.28515625" style="1" customWidth="1"/>
    <col min="15111" max="15111" width="16.85546875" style="1" customWidth="1"/>
    <col min="15112" max="15112" width="20.42578125" style="1" customWidth="1"/>
    <col min="15113" max="15113" width="18" style="1" customWidth="1"/>
    <col min="15114" max="15114" width="12.85546875" style="1" customWidth="1"/>
    <col min="15115" max="15115" width="16.85546875" style="1" customWidth="1"/>
    <col min="15116" max="15116" width="18.42578125" style="1" customWidth="1"/>
    <col min="15117" max="15118" width="11.42578125" style="1" customWidth="1"/>
    <col min="15119" max="15119" width="17.140625" style="1" customWidth="1"/>
    <col min="15120" max="15120" width="14.140625" style="1" customWidth="1"/>
    <col min="15121" max="15121" width="15.28515625" style="1" customWidth="1"/>
    <col min="15122" max="15122" width="24.7109375" style="1" customWidth="1"/>
    <col min="15123" max="15124" width="21.85546875" style="1" customWidth="1"/>
    <col min="15125" max="15125" width="20.7109375" style="1" customWidth="1"/>
    <col min="15126" max="15362" width="11.42578125" style="1"/>
    <col min="15363" max="15363" width="27.28515625" style="1" bestFit="1" customWidth="1"/>
    <col min="15364" max="15364" width="27.28515625" style="1" customWidth="1"/>
    <col min="15365" max="15365" width="16" style="1" customWidth="1"/>
    <col min="15366" max="15366" width="23.28515625" style="1" customWidth="1"/>
    <col min="15367" max="15367" width="16.85546875" style="1" customWidth="1"/>
    <col min="15368" max="15368" width="20.42578125" style="1" customWidth="1"/>
    <col min="15369" max="15369" width="18" style="1" customWidth="1"/>
    <col min="15370" max="15370" width="12.85546875" style="1" customWidth="1"/>
    <col min="15371" max="15371" width="16.85546875" style="1" customWidth="1"/>
    <col min="15372" max="15372" width="18.42578125" style="1" customWidth="1"/>
    <col min="15373" max="15374" width="11.42578125" style="1" customWidth="1"/>
    <col min="15375" max="15375" width="17.140625" style="1" customWidth="1"/>
    <col min="15376" max="15376" width="14.140625" style="1" customWidth="1"/>
    <col min="15377" max="15377" width="15.28515625" style="1" customWidth="1"/>
    <col min="15378" max="15378" width="24.7109375" style="1" customWidth="1"/>
    <col min="15379" max="15380" width="21.85546875" style="1" customWidth="1"/>
    <col min="15381" max="15381" width="20.7109375" style="1" customWidth="1"/>
    <col min="15382" max="15618" width="11.42578125" style="1"/>
    <col min="15619" max="15619" width="27.28515625" style="1" bestFit="1" customWidth="1"/>
    <col min="15620" max="15620" width="27.28515625" style="1" customWidth="1"/>
    <col min="15621" max="15621" width="16" style="1" customWidth="1"/>
    <col min="15622" max="15622" width="23.28515625" style="1" customWidth="1"/>
    <col min="15623" max="15623" width="16.85546875" style="1" customWidth="1"/>
    <col min="15624" max="15624" width="20.42578125" style="1" customWidth="1"/>
    <col min="15625" max="15625" width="18" style="1" customWidth="1"/>
    <col min="15626" max="15626" width="12.85546875" style="1" customWidth="1"/>
    <col min="15627" max="15627" width="16.85546875" style="1" customWidth="1"/>
    <col min="15628" max="15628" width="18.42578125" style="1" customWidth="1"/>
    <col min="15629" max="15630" width="11.42578125" style="1" customWidth="1"/>
    <col min="15631" max="15631" width="17.140625" style="1" customWidth="1"/>
    <col min="15632" max="15632" width="14.140625" style="1" customWidth="1"/>
    <col min="15633" max="15633" width="15.28515625" style="1" customWidth="1"/>
    <col min="15634" max="15634" width="24.7109375" style="1" customWidth="1"/>
    <col min="15635" max="15636" width="21.85546875" style="1" customWidth="1"/>
    <col min="15637" max="15637" width="20.7109375" style="1" customWidth="1"/>
    <col min="15638" max="15874" width="11.42578125" style="1"/>
    <col min="15875" max="15875" width="27.28515625" style="1" bestFit="1" customWidth="1"/>
    <col min="15876" max="15876" width="27.28515625" style="1" customWidth="1"/>
    <col min="15877" max="15877" width="16" style="1" customWidth="1"/>
    <col min="15878" max="15878" width="23.28515625" style="1" customWidth="1"/>
    <col min="15879" max="15879" width="16.85546875" style="1" customWidth="1"/>
    <col min="15880" max="15880" width="20.42578125" style="1" customWidth="1"/>
    <col min="15881" max="15881" width="18" style="1" customWidth="1"/>
    <col min="15882" max="15882" width="12.85546875" style="1" customWidth="1"/>
    <col min="15883" max="15883" width="16.85546875" style="1" customWidth="1"/>
    <col min="15884" max="15884" width="18.42578125" style="1" customWidth="1"/>
    <col min="15885" max="15886" width="11.42578125" style="1" customWidth="1"/>
    <col min="15887" max="15887" width="17.140625" style="1" customWidth="1"/>
    <col min="15888" max="15888" width="14.140625" style="1" customWidth="1"/>
    <col min="15889" max="15889" width="15.28515625" style="1" customWidth="1"/>
    <col min="15890" max="15890" width="24.7109375" style="1" customWidth="1"/>
    <col min="15891" max="15892" width="21.85546875" style="1" customWidth="1"/>
    <col min="15893" max="15893" width="20.7109375" style="1" customWidth="1"/>
    <col min="15894" max="16130" width="11.42578125" style="1"/>
    <col min="16131" max="16131" width="27.28515625" style="1" bestFit="1" customWidth="1"/>
    <col min="16132" max="16132" width="27.28515625" style="1" customWidth="1"/>
    <col min="16133" max="16133" width="16" style="1" customWidth="1"/>
    <col min="16134" max="16134" width="23.28515625" style="1" customWidth="1"/>
    <col min="16135" max="16135" width="16.85546875" style="1" customWidth="1"/>
    <col min="16136" max="16136" width="20.42578125" style="1" customWidth="1"/>
    <col min="16137" max="16137" width="18" style="1" customWidth="1"/>
    <col min="16138" max="16138" width="12.85546875" style="1" customWidth="1"/>
    <col min="16139" max="16139" width="16.85546875" style="1" customWidth="1"/>
    <col min="16140" max="16140" width="18.42578125" style="1" customWidth="1"/>
    <col min="16141" max="16142" width="11.42578125" style="1" customWidth="1"/>
    <col min="16143" max="16143" width="17.140625" style="1" customWidth="1"/>
    <col min="16144" max="16144" width="14.140625" style="1" customWidth="1"/>
    <col min="16145" max="16145" width="15.28515625" style="1" customWidth="1"/>
    <col min="16146" max="16146" width="24.7109375" style="1" customWidth="1"/>
    <col min="16147" max="16148" width="21.85546875" style="1" customWidth="1"/>
    <col min="16149" max="16149" width="20.7109375" style="1" customWidth="1"/>
    <col min="16150" max="16384" width="11.42578125" style="1"/>
  </cols>
  <sheetData>
    <row r="2" spans="1:9" x14ac:dyDescent="0.25">
      <c r="A2" s="16" t="s">
        <v>27</v>
      </c>
    </row>
    <row r="3" spans="1:9" x14ac:dyDescent="0.25">
      <c r="A3" s="17"/>
      <c r="B3" s="17"/>
    </row>
    <row r="4" spans="1:9" x14ac:dyDescent="0.25">
      <c r="A4" s="17" t="s">
        <v>0</v>
      </c>
      <c r="B4" s="17"/>
    </row>
    <row r="5" spans="1:9" x14ac:dyDescent="0.25">
      <c r="A5" s="17"/>
      <c r="B5" s="17"/>
    </row>
    <row r="6" spans="1:9" x14ac:dyDescent="0.25">
      <c r="A6" s="17" t="s">
        <v>1</v>
      </c>
      <c r="B6" s="17"/>
    </row>
    <row r="7" spans="1:9" x14ac:dyDescent="0.25">
      <c r="A7" s="17" t="s">
        <v>2</v>
      </c>
      <c r="B7" s="17"/>
    </row>
    <row r="8" spans="1:9" x14ac:dyDescent="0.25">
      <c r="A8" s="17"/>
      <c r="B8" s="17"/>
    </row>
    <row r="9" spans="1:9" x14ac:dyDescent="0.25">
      <c r="A9" s="17" t="s">
        <v>3</v>
      </c>
      <c r="B9" s="17"/>
    </row>
    <row r="10" spans="1:9" x14ac:dyDescent="0.25">
      <c r="A10" s="17"/>
      <c r="B10" s="17"/>
    </row>
    <row r="11" spans="1:9" x14ac:dyDescent="0.25">
      <c r="A11" s="1" t="s">
        <v>4</v>
      </c>
      <c r="B11" s="17"/>
    </row>
    <row r="12" spans="1:9" x14ac:dyDescent="0.25">
      <c r="A12" s="139" t="s">
        <v>5</v>
      </c>
      <c r="B12" s="139"/>
      <c r="C12" s="139"/>
      <c r="D12" s="139"/>
      <c r="E12" s="139"/>
      <c r="F12" s="139"/>
      <c r="G12" s="139"/>
      <c r="H12" s="139"/>
      <c r="I12" s="139"/>
    </row>
    <row r="15" spans="1:9" s="18" customFormat="1" x14ac:dyDescent="0.25">
      <c r="D15" s="140">
        <v>2020</v>
      </c>
      <c r="E15" s="141"/>
      <c r="F15" s="141"/>
      <c r="G15" s="141"/>
      <c r="H15" s="141"/>
      <c r="I15" s="142"/>
    </row>
    <row r="16" spans="1:9" s="18" customFormat="1" ht="30" x14ac:dyDescent="0.25">
      <c r="A16" s="14" t="s">
        <v>6</v>
      </c>
      <c r="B16" s="14" t="s">
        <v>7</v>
      </c>
      <c r="C16" s="2" t="s">
        <v>8</v>
      </c>
      <c r="D16" s="2" t="s">
        <v>9</v>
      </c>
      <c r="E16" s="14" t="s">
        <v>34</v>
      </c>
      <c r="F16" s="14" t="s">
        <v>10</v>
      </c>
      <c r="G16" s="14" t="s">
        <v>11</v>
      </c>
      <c r="H16" s="14" t="s">
        <v>12</v>
      </c>
      <c r="I16" s="14" t="s">
        <v>13</v>
      </c>
    </row>
    <row r="17" spans="1:16" ht="25.5" x14ac:dyDescent="0.25">
      <c r="A17" s="4">
        <v>1</v>
      </c>
      <c r="B17" s="9" t="s">
        <v>30</v>
      </c>
      <c r="C17" s="10" t="s">
        <v>14</v>
      </c>
      <c r="D17" s="11" t="s">
        <v>35</v>
      </c>
      <c r="E17" s="11">
        <v>6.5</v>
      </c>
      <c r="F17" s="7" t="e">
        <f>+#REF!</f>
        <v>#REF!</v>
      </c>
      <c r="G17" s="12"/>
      <c r="H17" s="12" t="e">
        <f>+F17+G17</f>
        <v>#REF!</v>
      </c>
      <c r="I17" s="29" t="e">
        <f>+H17*E17</f>
        <v>#REF!</v>
      </c>
      <c r="J17" s="19"/>
      <c r="K17" s="20"/>
      <c r="L17" s="20"/>
      <c r="M17" s="1"/>
      <c r="N17" s="1"/>
      <c r="O17" s="1"/>
      <c r="P17" s="1"/>
    </row>
    <row r="18" spans="1:16" ht="86.25" customHeight="1" x14ac:dyDescent="0.25">
      <c r="A18" s="4">
        <v>2</v>
      </c>
      <c r="B18" s="6" t="s">
        <v>31</v>
      </c>
      <c r="C18" s="10" t="s">
        <v>14</v>
      </c>
      <c r="D18" s="11" t="s">
        <v>35</v>
      </c>
      <c r="E18" s="11">
        <v>6.5</v>
      </c>
      <c r="F18" s="7" t="e">
        <f>+#REF!</f>
        <v>#REF!</v>
      </c>
      <c r="G18" s="12"/>
      <c r="H18" s="12" t="e">
        <f>+F18+G18</f>
        <v>#REF!</v>
      </c>
      <c r="I18" s="29" t="e">
        <f>+H18*E18</f>
        <v>#REF!</v>
      </c>
      <c r="J18" s="19"/>
      <c r="K18" s="20"/>
      <c r="M18" s="1"/>
      <c r="N18" s="1"/>
      <c r="O18" s="1"/>
      <c r="P18" s="1"/>
    </row>
    <row r="19" spans="1:16" ht="45" customHeight="1" x14ac:dyDescent="0.25">
      <c r="A19" s="143">
        <v>3</v>
      </c>
      <c r="B19" s="144" t="s">
        <v>32</v>
      </c>
      <c r="C19" s="5" t="s">
        <v>15</v>
      </c>
      <c r="D19" s="13">
        <v>1</v>
      </c>
      <c r="E19" s="13"/>
      <c r="F19" s="7" t="e">
        <f>+#REF!</f>
        <v>#REF!</v>
      </c>
      <c r="G19" s="7" t="e">
        <f t="shared" ref="G19:G25" si="0">ROUND(F19*0.19,0)</f>
        <v>#REF!</v>
      </c>
      <c r="H19" s="12" t="e">
        <f t="shared" ref="H19:H25" si="1">+F19+G19</f>
        <v>#REF!</v>
      </c>
      <c r="I19" s="29" t="e">
        <f>+H19*D19</f>
        <v>#REF!</v>
      </c>
      <c r="J19" s="21"/>
      <c r="K19" s="20"/>
      <c r="M19" s="1"/>
      <c r="N19" s="1"/>
      <c r="O19" s="1"/>
      <c r="P19" s="1"/>
    </row>
    <row r="20" spans="1:16" ht="25.5" x14ac:dyDescent="0.25">
      <c r="A20" s="143"/>
      <c r="B20" s="145"/>
      <c r="C20" s="5" t="s">
        <v>16</v>
      </c>
      <c r="D20" s="13">
        <v>1</v>
      </c>
      <c r="E20" s="13"/>
      <c r="F20" s="8" t="e">
        <f>+#REF!</f>
        <v>#REF!</v>
      </c>
      <c r="G20" s="7" t="e">
        <f t="shared" si="0"/>
        <v>#REF!</v>
      </c>
      <c r="H20" s="12" t="e">
        <f t="shared" si="1"/>
        <v>#REF!</v>
      </c>
      <c r="I20" s="29" t="e">
        <f t="shared" ref="I20:I25" si="2">+H20*D20</f>
        <v>#REF!</v>
      </c>
      <c r="J20" s="21"/>
      <c r="K20" s="20"/>
      <c r="M20" s="1"/>
      <c r="N20" s="1"/>
      <c r="O20" s="1"/>
      <c r="P20" s="1"/>
    </row>
    <row r="21" spans="1:16" ht="38.25" x14ac:dyDescent="0.25">
      <c r="A21" s="143"/>
      <c r="B21" s="145"/>
      <c r="C21" s="5" t="s">
        <v>17</v>
      </c>
      <c r="D21" s="13">
        <v>1</v>
      </c>
      <c r="E21" s="13"/>
      <c r="F21" s="8" t="e">
        <f>+#REF!</f>
        <v>#REF!</v>
      </c>
      <c r="G21" s="7" t="e">
        <f t="shared" si="0"/>
        <v>#REF!</v>
      </c>
      <c r="H21" s="12" t="e">
        <f t="shared" si="1"/>
        <v>#REF!</v>
      </c>
      <c r="I21" s="29" t="e">
        <f t="shared" si="2"/>
        <v>#REF!</v>
      </c>
      <c r="J21" s="21"/>
      <c r="K21" s="20"/>
      <c r="M21" s="1"/>
      <c r="N21" s="1"/>
      <c r="O21" s="1"/>
      <c r="P21" s="1"/>
    </row>
    <row r="22" spans="1:16" ht="25.5" x14ac:dyDescent="0.25">
      <c r="A22" s="143"/>
      <c r="B22" s="145"/>
      <c r="C22" s="5" t="s">
        <v>18</v>
      </c>
      <c r="D22" s="13">
        <v>2</v>
      </c>
      <c r="E22" s="13"/>
      <c r="F22" s="8" t="e">
        <f>+#REF!</f>
        <v>#REF!</v>
      </c>
      <c r="G22" s="7" t="e">
        <f t="shared" si="0"/>
        <v>#REF!</v>
      </c>
      <c r="H22" s="12" t="e">
        <f t="shared" si="1"/>
        <v>#REF!</v>
      </c>
      <c r="I22" s="29" t="e">
        <f t="shared" si="2"/>
        <v>#REF!</v>
      </c>
      <c r="J22" s="21"/>
      <c r="K22" s="20"/>
      <c r="M22" s="1"/>
      <c r="N22" s="1"/>
      <c r="O22" s="1"/>
      <c r="P22" s="1"/>
    </row>
    <row r="23" spans="1:16" ht="38.25" x14ac:dyDescent="0.25">
      <c r="A23" s="143"/>
      <c r="B23" s="145"/>
      <c r="C23" s="5" t="s">
        <v>19</v>
      </c>
      <c r="D23" s="13">
        <v>6</v>
      </c>
      <c r="E23" s="13"/>
      <c r="F23" s="8" t="e">
        <f>+#REF!</f>
        <v>#REF!</v>
      </c>
      <c r="G23" s="7" t="e">
        <f t="shared" si="0"/>
        <v>#REF!</v>
      </c>
      <c r="H23" s="12" t="e">
        <f t="shared" si="1"/>
        <v>#REF!</v>
      </c>
      <c r="I23" s="29" t="e">
        <f t="shared" si="2"/>
        <v>#REF!</v>
      </c>
      <c r="J23" s="40"/>
      <c r="K23" s="20"/>
      <c r="M23" s="1"/>
      <c r="N23" s="1"/>
      <c r="O23" s="1"/>
      <c r="P23" s="1"/>
    </row>
    <row r="24" spans="1:16" ht="25.5" x14ac:dyDescent="0.25">
      <c r="A24" s="143"/>
      <c r="B24" s="145"/>
      <c r="C24" s="5" t="s">
        <v>28</v>
      </c>
      <c r="D24" s="13">
        <v>2</v>
      </c>
      <c r="E24" s="13"/>
      <c r="F24" s="8" t="e">
        <f>+#REF!</f>
        <v>#REF!</v>
      </c>
      <c r="G24" s="7" t="e">
        <f t="shared" si="0"/>
        <v>#REF!</v>
      </c>
      <c r="H24" s="12" t="e">
        <f t="shared" si="1"/>
        <v>#REF!</v>
      </c>
      <c r="I24" s="29" t="e">
        <f t="shared" si="2"/>
        <v>#REF!</v>
      </c>
      <c r="J24" s="38"/>
      <c r="K24" s="39"/>
      <c r="M24" s="1"/>
      <c r="N24" s="1"/>
      <c r="O24" s="1"/>
      <c r="P24" s="1"/>
    </row>
    <row r="25" spans="1:16" ht="25.5" x14ac:dyDescent="0.25">
      <c r="A25" s="143"/>
      <c r="B25" s="146"/>
      <c r="C25" s="5" t="s">
        <v>20</v>
      </c>
      <c r="D25" s="13">
        <v>1</v>
      </c>
      <c r="E25" s="13"/>
      <c r="F25" s="8" t="e">
        <f>+#REF!</f>
        <v>#REF!</v>
      </c>
      <c r="G25" s="7" t="e">
        <f t="shared" si="0"/>
        <v>#REF!</v>
      </c>
      <c r="H25" s="12" t="e">
        <f t="shared" si="1"/>
        <v>#REF!</v>
      </c>
      <c r="I25" s="29" t="e">
        <f t="shared" si="2"/>
        <v>#REF!</v>
      </c>
      <c r="J25" s="38"/>
      <c r="K25" s="39"/>
      <c r="M25" s="1"/>
      <c r="N25" s="1"/>
      <c r="O25" s="1"/>
      <c r="P25" s="1"/>
    </row>
    <row r="26" spans="1:16" x14ac:dyDescent="0.25">
      <c r="A26" s="14">
        <v>3</v>
      </c>
      <c r="B26" s="3" t="s">
        <v>29</v>
      </c>
      <c r="C26" s="22" t="s">
        <v>33</v>
      </c>
      <c r="D26" s="13">
        <v>1</v>
      </c>
      <c r="E26" s="13"/>
      <c r="F26" s="23">
        <v>63025210</v>
      </c>
      <c r="G26" s="7">
        <f>ROUND(F26*0.19,0)</f>
        <v>11974790</v>
      </c>
      <c r="H26" s="7">
        <f>+F26+G26</f>
        <v>75000000</v>
      </c>
      <c r="I26" s="30">
        <f>H26</f>
        <v>75000000</v>
      </c>
      <c r="J26" s="33" t="e">
        <f>SUM(I17:I26)</f>
        <v>#REF!</v>
      </c>
      <c r="K26" s="34" t="s">
        <v>36</v>
      </c>
      <c r="M26" s="1"/>
      <c r="N26" s="1"/>
      <c r="O26" s="1"/>
      <c r="P26" s="1"/>
    </row>
    <row r="27" spans="1:16" x14ac:dyDescent="0.25">
      <c r="A27" s="14">
        <v>4</v>
      </c>
      <c r="B27" s="3" t="s">
        <v>25</v>
      </c>
      <c r="C27" s="22" t="s">
        <v>33</v>
      </c>
      <c r="D27" s="13">
        <v>1</v>
      </c>
      <c r="E27" s="13"/>
      <c r="F27" s="8" t="e">
        <f>+#REF!</f>
        <v>#REF!</v>
      </c>
      <c r="G27" s="7" t="e">
        <f>ROUND(F27*0.19,0)</f>
        <v>#REF!</v>
      </c>
      <c r="H27" s="7" t="e">
        <f>+F27+G27</f>
        <v>#REF!</v>
      </c>
      <c r="I27" s="31" t="e">
        <f>H27</f>
        <v>#REF!</v>
      </c>
      <c r="J27" s="35" t="e">
        <f>+I27</f>
        <v>#REF!</v>
      </c>
      <c r="K27" s="36" t="s">
        <v>37</v>
      </c>
      <c r="M27" s="1"/>
      <c r="N27" s="1"/>
      <c r="O27" s="1"/>
      <c r="P27" s="1"/>
    </row>
    <row r="28" spans="1:16" x14ac:dyDescent="0.25">
      <c r="A28" s="138" t="s">
        <v>21</v>
      </c>
      <c r="B28" s="138"/>
      <c r="C28" s="138"/>
      <c r="D28" s="138"/>
      <c r="E28" s="138"/>
      <c r="F28" s="138"/>
      <c r="G28" s="138"/>
      <c r="H28" s="138"/>
      <c r="I28" s="32" t="e">
        <f>SUM(I17:I27)</f>
        <v>#REF!</v>
      </c>
      <c r="J28" s="37" t="e">
        <f>+J26+J27</f>
        <v>#REF!</v>
      </c>
      <c r="K28" s="37" t="s">
        <v>26</v>
      </c>
      <c r="M28" s="1"/>
      <c r="N28" s="1"/>
      <c r="O28" s="1"/>
      <c r="P28" s="1"/>
    </row>
    <row r="29" spans="1:16" x14ac:dyDescent="0.25">
      <c r="A29" s="24"/>
      <c r="B29" s="24"/>
      <c r="C29" s="24"/>
      <c r="D29" s="24"/>
      <c r="E29" s="24"/>
      <c r="F29" s="24"/>
      <c r="G29" s="24"/>
      <c r="H29" s="24"/>
      <c r="I29" s="25"/>
      <c r="M29" s="1"/>
      <c r="N29" s="1"/>
      <c r="O29" s="1"/>
      <c r="P29" s="1"/>
    </row>
    <row r="30" spans="1:16" x14ac:dyDescent="0.25">
      <c r="A30" s="137"/>
      <c r="B30" s="137"/>
      <c r="C30" s="137"/>
      <c r="D30" s="137"/>
      <c r="E30" s="137"/>
      <c r="F30" s="137"/>
      <c r="G30" s="24"/>
      <c r="H30" s="24"/>
      <c r="I30" s="25" t="e">
        <f>+I26+I27</f>
        <v>#REF!</v>
      </c>
      <c r="J30" s="20"/>
      <c r="M30" s="1"/>
      <c r="N30" s="1"/>
      <c r="O30" s="1"/>
      <c r="P30" s="1"/>
    </row>
    <row r="31" spans="1:16" x14ac:dyDescent="0.25">
      <c r="A31" s="24"/>
      <c r="B31" s="24"/>
      <c r="C31" s="24"/>
      <c r="D31" s="24"/>
      <c r="E31" s="24"/>
      <c r="F31" s="24"/>
      <c r="G31" s="24"/>
      <c r="H31" s="24"/>
      <c r="I31" s="25" t="e">
        <f>+I30/I28</f>
        <v>#REF!</v>
      </c>
      <c r="M31" s="1"/>
      <c r="N31" s="1"/>
      <c r="O31" s="1"/>
      <c r="P31" s="1"/>
    </row>
    <row r="32" spans="1:16" x14ac:dyDescent="0.25">
      <c r="I32" s="20"/>
      <c r="M32" s="26"/>
      <c r="N32" s="26"/>
      <c r="O32" s="26"/>
      <c r="P32" s="26"/>
    </row>
    <row r="33" spans="1:8" x14ac:dyDescent="0.25">
      <c r="A33" s="27"/>
      <c r="B33" s="27"/>
      <c r="C33" s="27"/>
    </row>
    <row r="34" spans="1:8" x14ac:dyDescent="0.25">
      <c r="A34" s="17" t="s">
        <v>22</v>
      </c>
      <c r="F34" s="19"/>
      <c r="H34" s="28"/>
    </row>
    <row r="35" spans="1:8" x14ac:dyDescent="0.25">
      <c r="A35" s="1" t="s">
        <v>23</v>
      </c>
    </row>
    <row r="36" spans="1:8" x14ac:dyDescent="0.25">
      <c r="A36" s="1" t="s">
        <v>24</v>
      </c>
    </row>
  </sheetData>
  <mergeCells count="6">
    <mergeCell ref="A30:F30"/>
    <mergeCell ref="A28:H28"/>
    <mergeCell ref="A12:I12"/>
    <mergeCell ref="D15:I15"/>
    <mergeCell ref="A19:A25"/>
    <mergeCell ref="B19:B25"/>
  </mergeCells>
  <pageMargins left="0.7" right="0.7" top="0.75" bottom="0.75" header="0.3" footer="0.3"/>
  <pageSetup paperSize="9" orientation="portrait" horizontalDpi="300" verticalDpi="300" r:id="rId1"/>
  <ignoredErrors>
    <ignoredError sqref="I27"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tint="-0.249977111117893"/>
  </sheetPr>
  <dimension ref="A1:H1"/>
  <sheetViews>
    <sheetView showGridLines="0" tabSelected="1" workbookViewId="0">
      <selection activeCell="P14" sqref="P14"/>
    </sheetView>
  </sheetViews>
  <sheetFormatPr baseColWidth="10" defaultRowHeight="24.95" customHeight="1" x14ac:dyDescent="0.25"/>
  <cols>
    <col min="1" max="1" width="11.42578125" style="98"/>
    <col min="2" max="2" width="11.42578125" style="99"/>
    <col min="3" max="4" width="11.42578125" style="100"/>
    <col min="5" max="8" width="11.42578125" style="98"/>
    <col min="9" max="16384" width="11.42578125" style="97"/>
  </cols>
  <sheetData/>
  <sheetProtection algorithmName="SHA-512" hashValue="c3X0euYc3w+JWhRy90NTDdo9XQyywLOza7Kd/10OSTU+PG3ptrRXAAxP5OhB/sbJeoOH/cOcuZWo1OU88FhgwA==" saltValue="sStmYOHHhML11clRR4QFag==" spinCount="100000" sheet="1" objects="1" scenarios="1"/>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tint="-0.249977111117893"/>
  </sheetPr>
  <dimension ref="B1:M22"/>
  <sheetViews>
    <sheetView showGridLines="0" topLeftCell="A4" workbookViewId="0">
      <selection activeCell="B20" sqref="B20:H20"/>
    </sheetView>
  </sheetViews>
  <sheetFormatPr baseColWidth="10" defaultRowHeight="15" x14ac:dyDescent="0.25"/>
  <cols>
    <col min="1" max="1" width="2" customWidth="1"/>
    <col min="2" max="2" width="4.7109375" bestFit="1" customWidth="1"/>
    <col min="3" max="3" width="69" customWidth="1"/>
    <col min="4" max="4" width="22.28515625" customWidth="1"/>
    <col min="5" max="5" width="19.140625" customWidth="1"/>
    <col min="6" max="6" width="21.28515625" customWidth="1"/>
    <col min="7" max="7" width="16.7109375" style="131" customWidth="1"/>
    <col min="8" max="8" width="21.28515625" style="94" customWidth="1"/>
    <col min="9" max="9" width="22" style="94" customWidth="1"/>
    <col min="10" max="10" width="12" bestFit="1" customWidth="1"/>
    <col min="11" max="11" width="18.85546875" customWidth="1"/>
  </cols>
  <sheetData>
    <row r="1" spans="2:10" s="105" customFormat="1" x14ac:dyDescent="0.25">
      <c r="B1" s="104"/>
      <c r="C1" s="104"/>
      <c r="D1" s="104"/>
      <c r="H1" s="106"/>
      <c r="I1" s="106"/>
    </row>
    <row r="2" spans="2:10" s="105" customFormat="1" ht="61.5" customHeight="1" x14ac:dyDescent="0.25">
      <c r="B2" s="170"/>
      <c r="C2" s="170"/>
      <c r="D2" s="170"/>
      <c r="E2" s="170"/>
      <c r="F2" s="170"/>
      <c r="G2" s="170"/>
      <c r="H2" s="170"/>
      <c r="I2" s="170"/>
    </row>
    <row r="3" spans="2:10" s="105" customFormat="1" x14ac:dyDescent="0.25">
      <c r="B3" s="108"/>
      <c r="C3" s="108"/>
      <c r="D3" s="108"/>
      <c r="E3" s="108"/>
      <c r="F3" s="108"/>
      <c r="G3" s="108"/>
      <c r="H3" s="109"/>
      <c r="I3" s="109"/>
    </row>
    <row r="4" spans="2:10" s="105" customFormat="1" ht="27.75" customHeight="1" x14ac:dyDescent="0.25">
      <c r="B4" s="171" t="s">
        <v>53</v>
      </c>
      <c r="C4" s="171"/>
      <c r="D4" s="171"/>
      <c r="E4" s="171"/>
      <c r="F4" s="171"/>
      <c r="G4" s="171"/>
      <c r="H4" s="171"/>
      <c r="I4" s="171"/>
    </row>
    <row r="5" spans="2:10" s="105" customFormat="1" x14ac:dyDescent="0.25">
      <c r="B5" s="108"/>
      <c r="C5" s="108"/>
      <c r="D5" s="108"/>
      <c r="E5" s="108"/>
      <c r="F5" s="108"/>
      <c r="G5" s="108"/>
      <c r="H5" s="109"/>
      <c r="I5" s="109"/>
    </row>
    <row r="6" spans="2:10" s="105" customFormat="1" x14ac:dyDescent="0.25">
      <c r="B6" s="160" t="s">
        <v>54</v>
      </c>
      <c r="C6" s="161"/>
      <c r="D6" s="110"/>
      <c r="E6" s="107" t="s">
        <v>55</v>
      </c>
      <c r="F6" s="162"/>
      <c r="G6" s="163"/>
      <c r="H6" s="111" t="s">
        <v>56</v>
      </c>
      <c r="I6" s="112"/>
    </row>
    <row r="7" spans="2:10" s="105" customFormat="1" x14ac:dyDescent="0.25">
      <c r="B7" s="160" t="s">
        <v>57</v>
      </c>
      <c r="C7" s="161"/>
      <c r="D7" s="110"/>
      <c r="E7" s="107" t="s">
        <v>58</v>
      </c>
      <c r="F7" s="162"/>
      <c r="G7" s="163"/>
      <c r="H7" s="111" t="s">
        <v>59</v>
      </c>
      <c r="I7" s="112"/>
    </row>
    <row r="8" spans="2:10" s="105" customFormat="1" x14ac:dyDescent="0.25">
      <c r="B8" s="160" t="s">
        <v>60</v>
      </c>
      <c r="C8" s="161"/>
      <c r="D8" s="110"/>
      <c r="E8" s="107" t="s">
        <v>61</v>
      </c>
      <c r="F8" s="162"/>
      <c r="G8" s="163"/>
      <c r="H8" s="111" t="s">
        <v>62</v>
      </c>
      <c r="I8" s="112"/>
    </row>
    <row r="9" spans="2:10" x14ac:dyDescent="0.25">
      <c r="B9" s="81"/>
      <c r="C9" s="81"/>
      <c r="D9" s="81"/>
      <c r="E9" s="81"/>
      <c r="F9" s="81"/>
      <c r="G9" s="113"/>
      <c r="H9" s="114"/>
      <c r="I9" s="114"/>
    </row>
    <row r="10" spans="2:10" x14ac:dyDescent="0.25">
      <c r="B10" s="164" t="s">
        <v>63</v>
      </c>
      <c r="C10" s="164"/>
      <c r="D10" s="164"/>
      <c r="E10" s="164"/>
      <c r="F10" s="164"/>
      <c r="G10" s="164"/>
      <c r="H10" s="164"/>
      <c r="I10" s="164"/>
    </row>
    <row r="11" spans="2:10" x14ac:dyDescent="0.25">
      <c r="B11" s="165" t="s">
        <v>64</v>
      </c>
      <c r="C11" s="165"/>
      <c r="D11" s="165"/>
      <c r="E11" s="165"/>
      <c r="F11" s="165"/>
      <c r="G11" s="165"/>
      <c r="H11" s="165"/>
      <c r="I11" s="165"/>
    </row>
    <row r="12" spans="2:10" x14ac:dyDescent="0.25">
      <c r="B12" s="166" t="s">
        <v>65</v>
      </c>
      <c r="C12" s="166"/>
      <c r="D12" s="166"/>
      <c r="E12" s="166"/>
      <c r="F12" s="166"/>
      <c r="G12" s="166"/>
      <c r="H12" s="166"/>
      <c r="I12" s="166"/>
    </row>
    <row r="13" spans="2:10" x14ac:dyDescent="0.25">
      <c r="B13" s="167" t="s">
        <v>66</v>
      </c>
      <c r="C13" s="168"/>
      <c r="D13" s="168"/>
      <c r="E13" s="168"/>
      <c r="F13" s="168"/>
      <c r="G13" s="168"/>
      <c r="H13" s="168"/>
      <c r="I13" s="169"/>
    </row>
    <row r="14" spans="2:10" ht="26.25" customHeight="1" x14ac:dyDescent="0.25">
      <c r="B14" s="147" t="s">
        <v>82</v>
      </c>
      <c r="C14" s="147"/>
      <c r="D14" s="147"/>
      <c r="E14" s="147"/>
      <c r="F14" s="147"/>
      <c r="G14" s="147"/>
      <c r="H14" s="147"/>
      <c r="I14" s="147"/>
    </row>
    <row r="15" spans="2:10" x14ac:dyDescent="0.25">
      <c r="B15" s="148"/>
      <c r="C15" s="149"/>
      <c r="D15" s="149"/>
      <c r="E15" s="149"/>
      <c r="F15" s="149"/>
      <c r="G15" s="149"/>
      <c r="H15" s="149"/>
      <c r="I15" s="150"/>
    </row>
    <row r="16" spans="2:10" ht="48" x14ac:dyDescent="0.25">
      <c r="B16" s="115" t="s">
        <v>6</v>
      </c>
      <c r="C16" s="116" t="s">
        <v>51</v>
      </c>
      <c r="D16" s="117" t="s">
        <v>68</v>
      </c>
      <c r="E16" s="117" t="s">
        <v>69</v>
      </c>
      <c r="F16" s="118" t="s">
        <v>70</v>
      </c>
      <c r="G16" s="119" t="s">
        <v>71</v>
      </c>
      <c r="H16" s="120" t="s">
        <v>72</v>
      </c>
      <c r="I16" s="121" t="s">
        <v>73</v>
      </c>
      <c r="J16" t="s">
        <v>74</v>
      </c>
    </row>
    <row r="17" spans="2:13" ht="30" x14ac:dyDescent="0.25">
      <c r="B17" s="122">
        <v>1</v>
      </c>
      <c r="C17" s="123" t="s">
        <v>75</v>
      </c>
      <c r="D17" s="123" t="s">
        <v>76</v>
      </c>
      <c r="E17" s="124">
        <v>145000</v>
      </c>
      <c r="F17" s="125">
        <v>145000</v>
      </c>
      <c r="G17" s="126"/>
      <c r="H17" s="127">
        <f>(+ROUND(F17*(1+G17),0))</f>
        <v>145000</v>
      </c>
      <c r="I17" s="128">
        <f>+H17</f>
        <v>145000</v>
      </c>
      <c r="K17" s="129"/>
      <c r="M17" s="130"/>
    </row>
    <row r="18" spans="2:13" ht="30" x14ac:dyDescent="0.25">
      <c r="B18" s="122">
        <v>2</v>
      </c>
      <c r="C18" s="123" t="s">
        <v>77</v>
      </c>
      <c r="D18" s="123">
        <v>1</v>
      </c>
      <c r="E18" s="124">
        <v>14000</v>
      </c>
      <c r="F18" s="125">
        <v>14000</v>
      </c>
      <c r="G18" s="126"/>
      <c r="H18" s="127">
        <f t="shared" ref="H18:H19" si="0">(+ROUND(F18*(1+G18),0))</f>
        <v>14000</v>
      </c>
      <c r="I18" s="128">
        <f t="shared" ref="I18:I19" si="1">+H18</f>
        <v>14000</v>
      </c>
      <c r="K18" s="129"/>
      <c r="M18" s="130"/>
    </row>
    <row r="19" spans="2:13" x14ac:dyDescent="0.25">
      <c r="B19" s="122">
        <v>3</v>
      </c>
      <c r="C19" s="123" t="s">
        <v>78</v>
      </c>
      <c r="D19" s="123">
        <v>1</v>
      </c>
      <c r="E19" s="124">
        <v>220000</v>
      </c>
      <c r="F19" s="125">
        <v>220000</v>
      </c>
      <c r="G19" s="126"/>
      <c r="H19" s="127">
        <f t="shared" si="0"/>
        <v>220000</v>
      </c>
      <c r="I19" s="128">
        <f t="shared" si="1"/>
        <v>220000</v>
      </c>
      <c r="K19" s="129"/>
      <c r="M19" s="130"/>
    </row>
    <row r="20" spans="2:13" ht="15.75" x14ac:dyDescent="0.25">
      <c r="B20" s="151" t="s">
        <v>79</v>
      </c>
      <c r="C20" s="152"/>
      <c r="D20" s="153"/>
      <c r="E20" s="153"/>
      <c r="F20" s="152"/>
      <c r="G20" s="152"/>
      <c r="H20" s="154"/>
      <c r="I20" s="128">
        <f>SUM(I17:I19)</f>
        <v>379000</v>
      </c>
    </row>
    <row r="21" spans="2:13" x14ac:dyDescent="0.25">
      <c r="B21" s="155" t="s">
        <v>80</v>
      </c>
      <c r="C21" s="156"/>
      <c r="D21" s="156"/>
      <c r="E21" s="156"/>
      <c r="F21" s="156"/>
      <c r="G21" s="156"/>
      <c r="H21" s="156"/>
      <c r="I21" s="156"/>
    </row>
    <row r="22" spans="2:13" ht="59.25" customHeight="1" x14ac:dyDescent="0.25">
      <c r="B22" s="157" t="s">
        <v>81</v>
      </c>
      <c r="C22" s="158"/>
      <c r="D22" s="158"/>
      <c r="E22" s="158"/>
      <c r="F22" s="158"/>
      <c r="G22" s="158"/>
      <c r="H22" s="158"/>
      <c r="I22" s="159"/>
    </row>
  </sheetData>
  <sheetProtection algorithmName="SHA-512" hashValue="KHwutwScs2E34Dqpvc7cfqDF5eVvViOBcJOXPgbiynYSePTmdJ1UcnXFffqadqnfxMmTBGUnJvuHvSqwNVf9XA==" saltValue="HJ2imIcW9UKEfAafCoTFnw==" spinCount="100000" sheet="1" objects="1" scenarios="1"/>
  <protectedRanges>
    <protectedRange algorithmName="SHA-512" hashValue="59CSzeO6jOX3ddQBQ3dzj0EsvfnpEcV2fpQehTlUqTzS7XPY94qOfRvzICqbb71tio9/Ip7RBYxIztvnh2wEYA==" saltValue="fB2+y5mdaQeuCj4BieuAUw==" spinCount="100000" sqref="E20" name="Rango1"/>
  </protectedRanges>
  <mergeCells count="17">
    <mergeCell ref="B13:I13"/>
    <mergeCell ref="B2:I2"/>
    <mergeCell ref="B4:I4"/>
    <mergeCell ref="B6:C6"/>
    <mergeCell ref="F6:G6"/>
    <mergeCell ref="B7:C7"/>
    <mergeCell ref="F7:G7"/>
    <mergeCell ref="B8:C8"/>
    <mergeCell ref="F8:G8"/>
    <mergeCell ref="B10:I10"/>
    <mergeCell ref="B11:I11"/>
    <mergeCell ref="B12:I12"/>
    <mergeCell ref="B14:I14"/>
    <mergeCell ref="B15:I15"/>
    <mergeCell ref="B20:H20"/>
    <mergeCell ref="B21:I21"/>
    <mergeCell ref="B22:I22"/>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9" tint="-0.249977111117893"/>
  </sheetPr>
  <dimension ref="B1:M22"/>
  <sheetViews>
    <sheetView showGridLines="0" topLeftCell="A2" workbookViewId="0">
      <selection activeCell="D18" sqref="D18"/>
    </sheetView>
  </sheetViews>
  <sheetFormatPr baseColWidth="10" defaultRowHeight="15" x14ac:dyDescent="0.25"/>
  <cols>
    <col min="1" max="1" width="2" customWidth="1"/>
    <col min="2" max="2" width="4.7109375" bestFit="1" customWidth="1"/>
    <col min="3" max="3" width="69" customWidth="1"/>
    <col min="4" max="4" width="22.28515625" customWidth="1"/>
    <col min="5" max="5" width="19.140625" customWidth="1"/>
    <col min="6" max="6" width="21.28515625" customWidth="1"/>
    <col min="7" max="7" width="16.7109375" style="131" customWidth="1"/>
    <col min="8" max="8" width="21.28515625" style="94" customWidth="1"/>
    <col min="9" max="9" width="22" style="94" customWidth="1"/>
    <col min="10" max="10" width="12" bestFit="1" customWidth="1"/>
    <col min="11" max="11" width="18.85546875" customWidth="1"/>
  </cols>
  <sheetData>
    <row r="1" spans="2:10" s="105" customFormat="1" ht="7.5" customHeight="1" x14ac:dyDescent="0.25">
      <c r="B1" s="104"/>
      <c r="C1" s="104"/>
      <c r="D1" s="104"/>
      <c r="H1" s="106"/>
      <c r="I1" s="106"/>
    </row>
    <row r="2" spans="2:10" s="105" customFormat="1" ht="52.5" customHeight="1" x14ac:dyDescent="0.25">
      <c r="B2" s="170"/>
      <c r="C2" s="170"/>
      <c r="D2" s="170"/>
      <c r="E2" s="170"/>
      <c r="F2" s="170"/>
      <c r="G2" s="170"/>
      <c r="H2" s="170"/>
      <c r="I2" s="170"/>
    </row>
    <row r="3" spans="2:10" s="105" customFormat="1" ht="7.5" customHeight="1" x14ac:dyDescent="0.25">
      <c r="B3" s="108"/>
      <c r="C3" s="108"/>
      <c r="D3" s="108"/>
      <c r="E3" s="108"/>
      <c r="F3" s="108"/>
      <c r="G3" s="108"/>
      <c r="H3" s="109"/>
      <c r="I3" s="109"/>
    </row>
    <row r="4" spans="2:10" s="105" customFormat="1" ht="51" customHeight="1" x14ac:dyDescent="0.25">
      <c r="B4" s="171" t="s">
        <v>53</v>
      </c>
      <c r="C4" s="171"/>
      <c r="D4" s="171"/>
      <c r="E4" s="171"/>
      <c r="F4" s="171"/>
      <c r="G4" s="171"/>
      <c r="H4" s="171"/>
      <c r="I4" s="171"/>
    </row>
    <row r="5" spans="2:10" s="105" customFormat="1" ht="7.5" customHeight="1" x14ac:dyDescent="0.25">
      <c r="B5" s="108"/>
      <c r="C5" s="108"/>
      <c r="D5" s="108"/>
      <c r="E5" s="108"/>
      <c r="F5" s="108"/>
      <c r="G5" s="108"/>
      <c r="H5" s="109"/>
      <c r="I5" s="109"/>
    </row>
    <row r="6" spans="2:10" s="105" customFormat="1" ht="26.25" customHeight="1" x14ac:dyDescent="0.25">
      <c r="B6" s="160" t="s">
        <v>83</v>
      </c>
      <c r="C6" s="161"/>
      <c r="D6" s="110" t="s">
        <v>84</v>
      </c>
      <c r="E6" s="107" t="s">
        <v>55</v>
      </c>
      <c r="F6" s="162">
        <v>900448985</v>
      </c>
      <c r="G6" s="163"/>
      <c r="H6" s="111" t="s">
        <v>56</v>
      </c>
      <c r="I6" s="112" t="s">
        <v>85</v>
      </c>
    </row>
    <row r="7" spans="2:10" s="105" customFormat="1" ht="18" customHeight="1" x14ac:dyDescent="0.25">
      <c r="B7" s="160" t="s">
        <v>57</v>
      </c>
      <c r="C7" s="161"/>
      <c r="D7" s="110">
        <v>3185356795</v>
      </c>
      <c r="E7" s="107" t="s">
        <v>58</v>
      </c>
      <c r="F7" s="162"/>
      <c r="G7" s="163"/>
      <c r="H7" s="111" t="s">
        <v>59</v>
      </c>
      <c r="I7" s="112">
        <v>0</v>
      </c>
    </row>
    <row r="8" spans="2:10" s="105" customFormat="1" ht="18" customHeight="1" x14ac:dyDescent="0.25">
      <c r="B8" s="160" t="s">
        <v>86</v>
      </c>
      <c r="C8" s="161"/>
      <c r="D8" s="110" t="s">
        <v>87</v>
      </c>
      <c r="E8" s="107" t="s">
        <v>61</v>
      </c>
      <c r="F8" s="162"/>
      <c r="G8" s="163"/>
      <c r="H8" s="111" t="s">
        <v>62</v>
      </c>
      <c r="I8" s="112">
        <v>0</v>
      </c>
    </row>
    <row r="9" spans="2:10" ht="8.25" customHeight="1" x14ac:dyDescent="0.25">
      <c r="B9" s="81"/>
      <c r="C9" s="81"/>
      <c r="D9" s="81"/>
      <c r="E9" s="81"/>
      <c r="F9" s="81"/>
      <c r="G9" s="113"/>
      <c r="H9" s="114"/>
      <c r="I9" s="114"/>
    </row>
    <row r="10" spans="2:10" x14ac:dyDescent="0.25">
      <c r="B10" s="164" t="s">
        <v>63</v>
      </c>
      <c r="C10" s="164"/>
      <c r="D10" s="164"/>
      <c r="E10" s="164"/>
      <c r="F10" s="164"/>
      <c r="G10" s="164"/>
      <c r="H10" s="164"/>
      <c r="I10" s="164"/>
    </row>
    <row r="11" spans="2:10" ht="112.5" customHeight="1" x14ac:dyDescent="0.25">
      <c r="B11" s="165" t="s">
        <v>64</v>
      </c>
      <c r="C11" s="165"/>
      <c r="D11" s="165"/>
      <c r="E11" s="165"/>
      <c r="F11" s="165"/>
      <c r="G11" s="165"/>
      <c r="H11" s="165"/>
      <c r="I11" s="165"/>
    </row>
    <row r="12" spans="2:10" x14ac:dyDescent="0.25">
      <c r="B12" s="166" t="s">
        <v>65</v>
      </c>
      <c r="C12" s="166"/>
      <c r="D12" s="166"/>
      <c r="E12" s="166"/>
      <c r="F12" s="166"/>
      <c r="G12" s="166"/>
      <c r="H12" s="166"/>
      <c r="I12" s="166"/>
    </row>
    <row r="13" spans="2:10" x14ac:dyDescent="0.25">
      <c r="B13" s="167" t="s">
        <v>66</v>
      </c>
      <c r="C13" s="168"/>
      <c r="D13" s="168"/>
      <c r="E13" s="168"/>
      <c r="F13" s="168"/>
      <c r="G13" s="168"/>
      <c r="H13" s="168"/>
      <c r="I13" s="169"/>
    </row>
    <row r="14" spans="2:10" ht="31.5" customHeight="1" x14ac:dyDescent="0.25">
      <c r="B14" s="147" t="s">
        <v>67</v>
      </c>
      <c r="C14" s="147"/>
      <c r="D14" s="147"/>
      <c r="E14" s="147"/>
      <c r="F14" s="147"/>
      <c r="G14" s="147"/>
      <c r="H14" s="147"/>
      <c r="I14" s="147"/>
    </row>
    <row r="15" spans="2:10" ht="15" customHeight="1" x14ac:dyDescent="0.25">
      <c r="B15" s="148"/>
      <c r="C15" s="149"/>
      <c r="D15" s="149"/>
      <c r="E15" s="149"/>
      <c r="F15" s="149"/>
      <c r="G15" s="149"/>
      <c r="H15" s="149"/>
      <c r="I15" s="150"/>
    </row>
    <row r="16" spans="2:10" ht="33" customHeight="1" x14ac:dyDescent="0.25">
      <c r="B16" s="115" t="s">
        <v>6</v>
      </c>
      <c r="C16" s="116" t="s">
        <v>51</v>
      </c>
      <c r="D16" s="117" t="s">
        <v>68</v>
      </c>
      <c r="E16" s="117" t="s">
        <v>69</v>
      </c>
      <c r="F16" s="118" t="s">
        <v>70</v>
      </c>
      <c r="G16" s="119" t="s">
        <v>71</v>
      </c>
      <c r="H16" s="120" t="s">
        <v>72</v>
      </c>
      <c r="I16" s="121" t="s">
        <v>73</v>
      </c>
      <c r="J16" t="s">
        <v>74</v>
      </c>
    </row>
    <row r="17" spans="2:13" ht="33.75" customHeight="1" x14ac:dyDescent="0.25">
      <c r="B17" s="122">
        <v>1</v>
      </c>
      <c r="C17" s="123" t="s">
        <v>75</v>
      </c>
      <c r="D17" s="123" t="s">
        <v>76</v>
      </c>
      <c r="E17" s="134"/>
      <c r="F17" s="125" t="s">
        <v>88</v>
      </c>
      <c r="G17" s="126">
        <v>0</v>
      </c>
      <c r="H17" s="127">
        <v>100000</v>
      </c>
      <c r="I17" s="128">
        <f>+H17</f>
        <v>100000</v>
      </c>
      <c r="K17" s="129"/>
      <c r="M17" s="130"/>
    </row>
    <row r="18" spans="2:13" ht="28.15" customHeight="1" x14ac:dyDescent="0.25">
      <c r="B18" s="122">
        <v>2</v>
      </c>
      <c r="C18" s="123" t="s">
        <v>77</v>
      </c>
      <c r="D18" s="123">
        <v>1</v>
      </c>
      <c r="E18" s="134"/>
      <c r="F18" s="135">
        <v>2500</v>
      </c>
      <c r="G18" s="126">
        <v>0</v>
      </c>
      <c r="H18" s="127">
        <f>(+ROUND(F18*(1+G18),0))</f>
        <v>2500</v>
      </c>
      <c r="I18" s="128">
        <f t="shared" ref="I18:I19" si="0">+H18</f>
        <v>2500</v>
      </c>
      <c r="K18" s="129"/>
      <c r="M18" s="130"/>
    </row>
    <row r="19" spans="2:13" ht="24" customHeight="1" x14ac:dyDescent="0.25">
      <c r="B19" s="122">
        <v>3</v>
      </c>
      <c r="C19" s="123" t="s">
        <v>78</v>
      </c>
      <c r="D19" s="123">
        <v>1</v>
      </c>
      <c r="E19" s="134"/>
      <c r="F19" s="135" t="s">
        <v>88</v>
      </c>
      <c r="G19" s="126">
        <v>0</v>
      </c>
      <c r="H19" s="127">
        <v>100000</v>
      </c>
      <c r="I19" s="128">
        <f t="shared" si="0"/>
        <v>100000</v>
      </c>
      <c r="K19" s="129"/>
      <c r="M19" s="130"/>
    </row>
    <row r="20" spans="2:13" ht="15.75" x14ac:dyDescent="0.25">
      <c r="B20" s="151" t="s">
        <v>79</v>
      </c>
      <c r="C20" s="152"/>
      <c r="D20" s="153"/>
      <c r="E20" s="153"/>
      <c r="F20" s="152"/>
      <c r="G20" s="152"/>
      <c r="H20" s="154"/>
      <c r="I20" s="128">
        <f>SUM(I17:I19)</f>
        <v>202500</v>
      </c>
    </row>
    <row r="21" spans="2:13" x14ac:dyDescent="0.25">
      <c r="B21" s="155" t="s">
        <v>80</v>
      </c>
      <c r="C21" s="156"/>
      <c r="D21" s="156"/>
      <c r="E21" s="156"/>
      <c r="F21" s="156"/>
      <c r="G21" s="156"/>
      <c r="H21" s="156"/>
      <c r="I21" s="156"/>
    </row>
    <row r="22" spans="2:13" ht="62.25" customHeight="1" x14ac:dyDescent="0.25">
      <c r="B22" s="157" t="s">
        <v>81</v>
      </c>
      <c r="C22" s="158"/>
      <c r="D22" s="158"/>
      <c r="E22" s="158"/>
      <c r="F22" s="158"/>
      <c r="G22" s="158"/>
      <c r="H22" s="158"/>
      <c r="I22" s="159"/>
    </row>
  </sheetData>
  <sheetProtection algorithmName="SHA-512" hashValue="f3hXstQ/vIVmCalGs61flbpakVg+ohBTRE5nHylgrbo8DdBevTClUvOEKfRCcLIkecZ382xmAfggwge6R7urHg==" saltValue="DUNSbvkyaUafrRUyeHqRkQ==" spinCount="100000" sheet="1" objects="1" scenarios="1"/>
  <protectedRanges>
    <protectedRange algorithmName="SHA-512" hashValue="59CSzeO6jOX3ddQBQ3dzj0EsvfnpEcV2fpQehTlUqTzS7XPY94qOfRvzICqbb71tio9/Ip7RBYxIztvnh2wEYA==" saltValue="fB2+y5mdaQeuCj4BieuAUw==" spinCount="100000" sqref="E20" name="Rango1"/>
  </protectedRanges>
  <mergeCells count="17">
    <mergeCell ref="B13:I13"/>
    <mergeCell ref="B2:I2"/>
    <mergeCell ref="B4:I4"/>
    <mergeCell ref="B6:C6"/>
    <mergeCell ref="F6:G6"/>
    <mergeCell ref="B7:C7"/>
    <mergeCell ref="F7:G7"/>
    <mergeCell ref="B8:C8"/>
    <mergeCell ref="F8:G8"/>
    <mergeCell ref="B10:I10"/>
    <mergeCell ref="B11:I11"/>
    <mergeCell ref="B12:I12"/>
    <mergeCell ref="B14:I14"/>
    <mergeCell ref="B15:I15"/>
    <mergeCell ref="B20:H20"/>
    <mergeCell ref="B21:I21"/>
    <mergeCell ref="B22:I22"/>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tint="0.39997558519241921"/>
  </sheetPr>
  <dimension ref="C2:K34"/>
  <sheetViews>
    <sheetView showGridLines="0" defaultGridColor="0" colorId="8" zoomScale="115" zoomScaleNormal="115" workbookViewId="0">
      <selection activeCell="F26" sqref="F26"/>
    </sheetView>
  </sheetViews>
  <sheetFormatPr baseColWidth="10" defaultColWidth="11.42578125" defaultRowHeight="12.75" x14ac:dyDescent="0.2"/>
  <cols>
    <col min="1" max="2" width="5.5703125" style="82" customWidth="1"/>
    <col min="3" max="3" width="4.42578125" style="82" customWidth="1"/>
    <col min="4" max="4" width="41.7109375" style="82" customWidth="1"/>
    <col min="5" max="5" width="9.85546875" style="82" customWidth="1"/>
    <col min="6" max="6" width="17.42578125" style="83" bestFit="1" customWidth="1"/>
    <col min="7" max="7" width="18.5703125" style="88" bestFit="1" customWidth="1"/>
    <col min="8" max="8" width="14.140625" style="82" customWidth="1"/>
    <col min="9" max="9" width="12.85546875" style="82" customWidth="1"/>
    <col min="10" max="10" width="12.7109375" style="82" customWidth="1"/>
    <col min="11" max="11" width="12.5703125" style="82" customWidth="1"/>
    <col min="12" max="16384" width="11.42578125" style="82"/>
  </cols>
  <sheetData>
    <row r="2" spans="3:11" ht="17.25" customHeight="1" x14ac:dyDescent="0.2">
      <c r="C2" s="174"/>
      <c r="D2" s="174"/>
      <c r="E2" s="172" t="s">
        <v>89</v>
      </c>
      <c r="F2" s="172"/>
      <c r="G2" s="172"/>
      <c r="H2" s="172"/>
      <c r="I2" s="172"/>
      <c r="J2" s="172"/>
      <c r="K2" s="172"/>
    </row>
    <row r="3" spans="3:11" ht="43.5" customHeight="1" x14ac:dyDescent="0.2">
      <c r="C3" s="174"/>
      <c r="D3" s="174"/>
      <c r="E3" s="172"/>
      <c r="F3" s="172"/>
      <c r="G3" s="172"/>
      <c r="H3" s="172"/>
      <c r="I3" s="172"/>
      <c r="J3" s="172"/>
      <c r="K3" s="172"/>
    </row>
    <row r="4" spans="3:11" ht="17.25" customHeight="1" x14ac:dyDescent="0.2">
      <c r="C4" s="175" t="s">
        <v>47</v>
      </c>
      <c r="D4" s="175" t="s">
        <v>50</v>
      </c>
      <c r="E4" s="175" t="s">
        <v>68</v>
      </c>
      <c r="F4" s="176" t="s">
        <v>40</v>
      </c>
      <c r="G4" s="177" t="s">
        <v>49</v>
      </c>
      <c r="H4" s="178" t="s">
        <v>41</v>
      </c>
      <c r="I4" s="178"/>
      <c r="J4" s="178"/>
      <c r="K4" s="178"/>
    </row>
    <row r="5" spans="3:11" ht="24.75" customHeight="1" x14ac:dyDescent="0.2">
      <c r="C5" s="175"/>
      <c r="D5" s="175"/>
      <c r="E5" s="175"/>
      <c r="F5" s="176"/>
      <c r="G5" s="177"/>
      <c r="H5" s="103" t="s">
        <v>42</v>
      </c>
      <c r="I5" s="103" t="s">
        <v>43</v>
      </c>
      <c r="J5" s="103" t="s">
        <v>44</v>
      </c>
      <c r="K5" s="103" t="s">
        <v>45</v>
      </c>
    </row>
    <row r="6" spans="3:11" ht="19.5" customHeight="1" x14ac:dyDescent="0.2">
      <c r="C6" s="175"/>
      <c r="D6" s="175"/>
      <c r="E6" s="175"/>
      <c r="F6" s="101" t="s">
        <v>52</v>
      </c>
      <c r="G6" s="101" t="s">
        <v>52</v>
      </c>
      <c r="H6" s="101" t="s">
        <v>52</v>
      </c>
      <c r="I6" s="101" t="s">
        <v>52</v>
      </c>
      <c r="J6" s="101" t="s">
        <v>52</v>
      </c>
      <c r="K6" s="101" t="s">
        <v>52</v>
      </c>
    </row>
    <row r="7" spans="3:11" ht="36.75" customHeight="1" x14ac:dyDescent="0.2">
      <c r="C7" s="85">
        <v>1</v>
      </c>
      <c r="D7" s="133" t="s">
        <v>75</v>
      </c>
      <c r="E7" s="96" t="s">
        <v>76</v>
      </c>
      <c r="F7" s="92">
        <v>145000</v>
      </c>
      <c r="G7" s="92">
        <v>100000</v>
      </c>
      <c r="H7" s="84">
        <f>+MIN(F7:G7)</f>
        <v>100000</v>
      </c>
      <c r="I7" s="84">
        <f>+AVERAGE(F7:G7)</f>
        <v>122500</v>
      </c>
      <c r="J7" s="84">
        <f>+GEOMEAN(F7:G7)</f>
        <v>120415.94578792296</v>
      </c>
      <c r="K7" s="84">
        <f>+HARMEAN(F7:G7)</f>
        <v>118367.3469387755</v>
      </c>
    </row>
    <row r="8" spans="3:11" ht="27" customHeight="1" x14ac:dyDescent="0.2">
      <c r="C8" s="85">
        <v>2</v>
      </c>
      <c r="D8" s="133" t="s">
        <v>77</v>
      </c>
      <c r="E8" s="96">
        <v>1</v>
      </c>
      <c r="F8" s="92">
        <v>14000</v>
      </c>
      <c r="G8" s="92">
        <v>2500</v>
      </c>
      <c r="H8" s="84">
        <f>+MIN(F8:G8)</f>
        <v>2500</v>
      </c>
      <c r="I8" s="84">
        <f>+AVERAGE(F8:G8)</f>
        <v>8250</v>
      </c>
      <c r="J8" s="84">
        <f>+GEOMEAN(F8:G8)</f>
        <v>5916.0797830996162</v>
      </c>
      <c r="K8" s="84">
        <f>+HARMEAN(F8:G8)</f>
        <v>4242.424242424242</v>
      </c>
    </row>
    <row r="9" spans="3:11" ht="18.75" customHeight="1" x14ac:dyDescent="0.2">
      <c r="C9" s="85">
        <v>3</v>
      </c>
      <c r="D9" s="133" t="s">
        <v>78</v>
      </c>
      <c r="E9" s="96">
        <v>1</v>
      </c>
      <c r="F9" s="92">
        <v>220000</v>
      </c>
      <c r="G9" s="92">
        <v>100000</v>
      </c>
      <c r="H9" s="84">
        <f>+MIN(F9:G9)</f>
        <v>100000</v>
      </c>
      <c r="I9" s="84">
        <f>+AVERAGE(F9:G9)</f>
        <v>160000</v>
      </c>
      <c r="J9" s="84">
        <f>+GEOMEAN(F9:G9)</f>
        <v>148323.96974191326</v>
      </c>
      <c r="K9" s="84">
        <f>+HARMEAN(F9:G9)</f>
        <v>137500</v>
      </c>
    </row>
    <row r="10" spans="3:11" x14ac:dyDescent="0.2">
      <c r="C10" s="173" t="s">
        <v>48</v>
      </c>
      <c r="D10" s="173"/>
      <c r="E10" s="173"/>
      <c r="F10" s="132">
        <f>SUM(F7:F9)</f>
        <v>379000</v>
      </c>
      <c r="G10" s="132">
        <f t="shared" ref="G10" si="0">SUM(G7:G9)</f>
        <v>202500</v>
      </c>
      <c r="H10" s="132">
        <f>SUM(H7:H9)</f>
        <v>202500</v>
      </c>
      <c r="I10" s="132">
        <f>SUM(I7:I9)</f>
        <v>290750</v>
      </c>
      <c r="J10" s="132">
        <f>SUM(J7:J9)</f>
        <v>274655.99531293585</v>
      </c>
      <c r="K10" s="132">
        <f t="shared" ref="K10" si="1">SUM(K7:K9)</f>
        <v>260109.77118119976</v>
      </c>
    </row>
    <row r="11" spans="3:11" s="83" customFormat="1" x14ac:dyDescent="0.2">
      <c r="G11" s="88"/>
    </row>
    <row r="12" spans="3:11" s="83" customFormat="1" x14ac:dyDescent="0.2">
      <c r="G12" s="88"/>
    </row>
    <row r="13" spans="3:11" s="83" customFormat="1" x14ac:dyDescent="0.2">
      <c r="G13" s="88"/>
    </row>
    <row r="14" spans="3:11" s="83" customFormat="1" x14ac:dyDescent="0.2">
      <c r="G14" s="88"/>
    </row>
    <row r="15" spans="3:11" s="83" customFormat="1" x14ac:dyDescent="0.2">
      <c r="F15" s="86"/>
      <c r="G15" s="93"/>
      <c r="H15" s="88"/>
    </row>
    <row r="16" spans="3:11" s="83" customFormat="1" ht="15" x14ac:dyDescent="0.25">
      <c r="F16" s="95"/>
      <c r="G16" s="93"/>
      <c r="H16" s="91"/>
    </row>
    <row r="17" spans="4:8" s="83" customFormat="1" x14ac:dyDescent="0.2">
      <c r="D17" s="88"/>
      <c r="F17" s="86"/>
      <c r="G17" s="93"/>
      <c r="H17" s="88"/>
    </row>
    <row r="18" spans="4:8" s="83" customFormat="1" x14ac:dyDescent="0.2">
      <c r="F18" s="86"/>
      <c r="G18" s="93"/>
      <c r="H18" s="88"/>
    </row>
    <row r="19" spans="4:8" s="83" customFormat="1" x14ac:dyDescent="0.2">
      <c r="D19" s="88"/>
      <c r="F19" s="86"/>
      <c r="G19" s="93"/>
      <c r="H19" s="88"/>
    </row>
    <row r="20" spans="4:8" s="83" customFormat="1" ht="15" x14ac:dyDescent="0.25">
      <c r="F20" s="90"/>
      <c r="G20" s="94"/>
      <c r="H20" s="88"/>
    </row>
    <row r="21" spans="4:8" s="83" customFormat="1" x14ac:dyDescent="0.2">
      <c r="E21" s="88"/>
      <c r="F21" s="87"/>
      <c r="G21" s="93"/>
      <c r="H21" s="88"/>
    </row>
    <row r="22" spans="4:8" s="83" customFormat="1" x14ac:dyDescent="0.2">
      <c r="D22" s="88"/>
      <c r="E22" s="88"/>
      <c r="F22" s="87"/>
      <c r="G22" s="93"/>
      <c r="H22" s="88"/>
    </row>
    <row r="23" spans="4:8" s="83" customFormat="1" x14ac:dyDescent="0.2">
      <c r="E23" s="89"/>
      <c r="F23" s="87"/>
      <c r="G23" s="93"/>
      <c r="H23" s="89"/>
    </row>
    <row r="24" spans="4:8" s="83" customFormat="1" x14ac:dyDescent="0.2">
      <c r="D24" s="88"/>
      <c r="F24" s="86"/>
      <c r="G24" s="93"/>
    </row>
    <row r="25" spans="4:8" s="83" customFormat="1" x14ac:dyDescent="0.2">
      <c r="F25" s="86"/>
      <c r="G25" s="93"/>
    </row>
    <row r="26" spans="4:8" s="83" customFormat="1" x14ac:dyDescent="0.2">
      <c r="F26" s="86"/>
      <c r="G26" s="93"/>
    </row>
    <row r="27" spans="4:8" s="83" customFormat="1" x14ac:dyDescent="0.2">
      <c r="E27" s="88"/>
      <c r="F27" s="86"/>
      <c r="G27" s="93"/>
    </row>
    <row r="28" spans="4:8" s="83" customFormat="1" x14ac:dyDescent="0.2">
      <c r="F28" s="86"/>
      <c r="G28" s="93"/>
    </row>
    <row r="29" spans="4:8" s="83" customFormat="1" x14ac:dyDescent="0.2">
      <c r="F29" s="86"/>
      <c r="G29" s="93"/>
    </row>
    <row r="30" spans="4:8" s="83" customFormat="1" x14ac:dyDescent="0.2">
      <c r="F30" s="86"/>
      <c r="G30" s="93"/>
    </row>
    <row r="31" spans="4:8" s="83" customFormat="1" x14ac:dyDescent="0.2">
      <c r="G31" s="88"/>
    </row>
    <row r="32" spans="4:8" s="83" customFormat="1" x14ac:dyDescent="0.2">
      <c r="G32" s="88"/>
    </row>
    <row r="33" spans="7:7" s="83" customFormat="1" x14ac:dyDescent="0.2">
      <c r="G33" s="88"/>
    </row>
    <row r="34" spans="7:7" s="83" customFormat="1" x14ac:dyDescent="0.2">
      <c r="G34" s="88"/>
    </row>
  </sheetData>
  <sheetProtection algorithmName="SHA-512" hashValue="uFSEiLTA6EYEAsyV8sTBtGqeaU5qEs+Hi72tcntj6HAvjDg8uottUx8HTAEu1hRdPLc/w+XpfXRumnrD8nvSgg==" saltValue="EZPPHYPvxKRO9Uey8LD+NA==" spinCount="100000" sheet="1" objects="1" scenarios="1"/>
  <mergeCells count="9">
    <mergeCell ref="E2:K3"/>
    <mergeCell ref="C10:E10"/>
    <mergeCell ref="C2:D3"/>
    <mergeCell ref="C4:C6"/>
    <mergeCell ref="D4:D6"/>
    <mergeCell ref="F4:F5"/>
    <mergeCell ref="E4:E6"/>
    <mergeCell ref="G4:G5"/>
    <mergeCell ref="H4:K4"/>
  </mergeCell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7" tint="0.39997558519241921"/>
  </sheetPr>
  <dimension ref="C2:L34"/>
  <sheetViews>
    <sheetView showGridLines="0" defaultGridColor="0" colorId="8" zoomScale="115" zoomScaleNormal="115" workbookViewId="0">
      <selection activeCell="H15" sqref="H15"/>
    </sheetView>
  </sheetViews>
  <sheetFormatPr baseColWidth="10" defaultColWidth="11.42578125" defaultRowHeight="12.75" x14ac:dyDescent="0.2"/>
  <cols>
    <col min="1" max="2" width="5.5703125" style="82" customWidth="1"/>
    <col min="3" max="3" width="4.42578125" style="82" customWidth="1"/>
    <col min="4" max="4" width="41.7109375" style="82" customWidth="1"/>
    <col min="5" max="5" width="9.85546875" style="82" customWidth="1"/>
    <col min="6" max="6" width="17.42578125" style="83" bestFit="1" customWidth="1"/>
    <col min="7" max="7" width="18.5703125" style="88" bestFit="1" customWidth="1"/>
    <col min="8" max="8" width="14.28515625" style="82" customWidth="1"/>
    <col min="9" max="9" width="13.42578125" style="82" customWidth="1"/>
    <col min="10" max="10" width="13.7109375" style="82" customWidth="1"/>
    <col min="11" max="11" width="13.42578125" style="82" customWidth="1"/>
    <col min="12" max="12" width="12.5703125" style="82" customWidth="1"/>
    <col min="13" max="16384" width="11.42578125" style="82"/>
  </cols>
  <sheetData>
    <row r="2" spans="3:12" ht="17.25" customHeight="1" x14ac:dyDescent="0.2">
      <c r="C2" s="174"/>
      <c r="D2" s="174"/>
      <c r="E2" s="172" t="s">
        <v>89</v>
      </c>
      <c r="F2" s="172"/>
      <c r="G2" s="172"/>
      <c r="H2" s="172"/>
      <c r="I2" s="172"/>
      <c r="J2" s="172"/>
      <c r="K2" s="172"/>
      <c r="L2" s="172"/>
    </row>
    <row r="3" spans="3:12" ht="43.5" customHeight="1" x14ac:dyDescent="0.2">
      <c r="C3" s="174"/>
      <c r="D3" s="174"/>
      <c r="E3" s="172"/>
      <c r="F3" s="172"/>
      <c r="G3" s="172"/>
      <c r="H3" s="172"/>
      <c r="I3" s="172"/>
      <c r="J3" s="172"/>
      <c r="K3" s="172"/>
      <c r="L3" s="172"/>
    </row>
    <row r="4" spans="3:12" ht="17.25" customHeight="1" x14ac:dyDescent="0.2">
      <c r="C4" s="175" t="s">
        <v>47</v>
      </c>
      <c r="D4" s="175" t="s">
        <v>50</v>
      </c>
      <c r="E4" s="175" t="s">
        <v>68</v>
      </c>
      <c r="F4" s="176" t="s">
        <v>40</v>
      </c>
      <c r="G4" s="177" t="s">
        <v>49</v>
      </c>
      <c r="H4" s="178" t="s">
        <v>41</v>
      </c>
      <c r="I4" s="178"/>
      <c r="J4" s="178"/>
      <c r="K4" s="178"/>
      <c r="L4" s="179" t="s">
        <v>46</v>
      </c>
    </row>
    <row r="5" spans="3:12" ht="24.75" customHeight="1" x14ac:dyDescent="0.2">
      <c r="C5" s="175"/>
      <c r="D5" s="175"/>
      <c r="E5" s="175"/>
      <c r="F5" s="176"/>
      <c r="G5" s="177"/>
      <c r="H5" s="103" t="s">
        <v>42</v>
      </c>
      <c r="I5" s="103" t="s">
        <v>43</v>
      </c>
      <c r="J5" s="103" t="s">
        <v>44</v>
      </c>
      <c r="K5" s="103" t="s">
        <v>45</v>
      </c>
      <c r="L5" s="179"/>
    </row>
    <row r="6" spans="3:12" ht="19.5" customHeight="1" x14ac:dyDescent="0.2">
      <c r="C6" s="175"/>
      <c r="D6" s="175"/>
      <c r="E6" s="175"/>
      <c r="F6" s="101" t="s">
        <v>52</v>
      </c>
      <c r="G6" s="101" t="s">
        <v>52</v>
      </c>
      <c r="H6" s="101" t="s">
        <v>52</v>
      </c>
      <c r="I6" s="101" t="s">
        <v>52</v>
      </c>
      <c r="J6" s="101" t="s">
        <v>52</v>
      </c>
      <c r="K6" s="101" t="s">
        <v>52</v>
      </c>
      <c r="L6" s="179"/>
    </row>
    <row r="7" spans="3:12" ht="36.75" customHeight="1" x14ac:dyDescent="0.2">
      <c r="C7" s="85">
        <v>1</v>
      </c>
      <c r="D7" s="133" t="s">
        <v>75</v>
      </c>
      <c r="E7" s="96" t="s">
        <v>76</v>
      </c>
      <c r="F7" s="92">
        <v>145000</v>
      </c>
      <c r="G7" s="92">
        <v>100000</v>
      </c>
      <c r="H7" s="84">
        <f>+MIN(F7:G7)</f>
        <v>100000</v>
      </c>
      <c r="I7" s="84">
        <f>+AVERAGE(F7:G7)</f>
        <v>122500</v>
      </c>
      <c r="J7" s="84">
        <f>+GEOMEAN(F7:G7)</f>
        <v>120415.94578792296</v>
      </c>
      <c r="K7" s="84">
        <f>+HARMEAN(F7:G7)</f>
        <v>118367.3469387755</v>
      </c>
      <c r="L7" s="84">
        <f>+_xlfn.STDEV.P(F7:G7)</f>
        <v>22500</v>
      </c>
    </row>
    <row r="8" spans="3:12" ht="27" customHeight="1" x14ac:dyDescent="0.2">
      <c r="C8" s="85">
        <v>2</v>
      </c>
      <c r="D8" s="133" t="s">
        <v>77</v>
      </c>
      <c r="E8" s="96">
        <v>1</v>
      </c>
      <c r="F8" s="92">
        <v>14000</v>
      </c>
      <c r="G8" s="92">
        <v>2500</v>
      </c>
      <c r="H8" s="84">
        <f>+MIN(F8:G8)</f>
        <v>2500</v>
      </c>
      <c r="I8" s="84">
        <f>+AVERAGE(F8:G8)</f>
        <v>8250</v>
      </c>
      <c r="J8" s="84">
        <f>+GEOMEAN(F8:G8)</f>
        <v>5916.0797830996162</v>
      </c>
      <c r="K8" s="84">
        <f>+HARMEAN(F8:G8)</f>
        <v>4242.424242424242</v>
      </c>
      <c r="L8" s="84">
        <f t="shared" ref="L8:L9" si="0">+_xlfn.STDEV.P(F8:G8)</f>
        <v>5750</v>
      </c>
    </row>
    <row r="9" spans="3:12" ht="18.75" customHeight="1" x14ac:dyDescent="0.2">
      <c r="C9" s="85">
        <v>3</v>
      </c>
      <c r="D9" s="133" t="s">
        <v>78</v>
      </c>
      <c r="E9" s="96">
        <v>1</v>
      </c>
      <c r="F9" s="92">
        <v>220000</v>
      </c>
      <c r="G9" s="92">
        <v>100000</v>
      </c>
      <c r="H9" s="84">
        <f>+MIN(F9:G9)</f>
        <v>100000</v>
      </c>
      <c r="I9" s="84">
        <f>+AVERAGE(F9:G9)</f>
        <v>160000</v>
      </c>
      <c r="J9" s="84">
        <f>+GEOMEAN(F9:G9)</f>
        <v>148323.96974191326</v>
      </c>
      <c r="K9" s="84">
        <f>+HARMEAN(F9:G9)</f>
        <v>137500</v>
      </c>
      <c r="L9" s="84">
        <f t="shared" si="0"/>
        <v>60000</v>
      </c>
    </row>
    <row r="10" spans="3:12" x14ac:dyDescent="0.2">
      <c r="C10" s="173" t="s">
        <v>48</v>
      </c>
      <c r="D10" s="173"/>
      <c r="E10" s="173"/>
      <c r="F10" s="132">
        <f>SUM(F7:F9)</f>
        <v>379000</v>
      </c>
      <c r="G10" s="132">
        <f t="shared" ref="G10" si="1">SUM(G7:G9)</f>
        <v>202500</v>
      </c>
      <c r="H10" s="132">
        <f>SUM(H7:H9)</f>
        <v>202500</v>
      </c>
      <c r="I10" s="132">
        <f>SUM(I7:I9)</f>
        <v>290750</v>
      </c>
      <c r="J10" s="132">
        <f>SUM(J7:J9)</f>
        <v>274655.99531293585</v>
      </c>
      <c r="K10" s="132">
        <f t="shared" ref="K10:L10" si="2">SUM(K7:K9)</f>
        <v>260109.77118119976</v>
      </c>
      <c r="L10" s="132">
        <f t="shared" si="2"/>
        <v>88250</v>
      </c>
    </row>
    <row r="11" spans="3:12" s="83" customFormat="1" x14ac:dyDescent="0.2">
      <c r="G11" s="88"/>
    </row>
    <row r="12" spans="3:12" s="83" customFormat="1" x14ac:dyDescent="0.2">
      <c r="G12" s="88"/>
    </row>
    <row r="13" spans="3:12" s="83" customFormat="1" x14ac:dyDescent="0.2">
      <c r="G13" s="88"/>
    </row>
    <row r="14" spans="3:12" s="83" customFormat="1" x14ac:dyDescent="0.2">
      <c r="G14" s="88"/>
    </row>
    <row r="15" spans="3:12" s="83" customFormat="1" x14ac:dyDescent="0.2">
      <c r="F15" s="86"/>
      <c r="G15" s="93"/>
      <c r="H15" s="88"/>
    </row>
    <row r="16" spans="3:12" s="83" customFormat="1" ht="15" x14ac:dyDescent="0.25">
      <c r="F16" s="95"/>
      <c r="G16" s="93"/>
      <c r="H16" s="91"/>
    </row>
    <row r="17" spans="4:8" s="83" customFormat="1" x14ac:dyDescent="0.2">
      <c r="D17" s="88"/>
      <c r="F17" s="86"/>
      <c r="G17" s="93"/>
      <c r="H17" s="88"/>
    </row>
    <row r="18" spans="4:8" s="83" customFormat="1" x14ac:dyDescent="0.2">
      <c r="F18" s="86"/>
      <c r="G18" s="93"/>
      <c r="H18" s="88"/>
    </row>
    <row r="19" spans="4:8" s="83" customFormat="1" x14ac:dyDescent="0.2">
      <c r="D19" s="88"/>
      <c r="F19" s="86"/>
      <c r="G19" s="93"/>
      <c r="H19" s="88"/>
    </row>
    <row r="20" spans="4:8" s="83" customFormat="1" ht="15" x14ac:dyDescent="0.25">
      <c r="F20" s="90"/>
      <c r="G20" s="94"/>
      <c r="H20" s="88"/>
    </row>
    <row r="21" spans="4:8" s="83" customFormat="1" x14ac:dyDescent="0.2">
      <c r="E21" s="88"/>
      <c r="F21" s="87"/>
      <c r="G21" s="93"/>
      <c r="H21" s="88"/>
    </row>
    <row r="22" spans="4:8" s="83" customFormat="1" x14ac:dyDescent="0.2">
      <c r="D22" s="88"/>
      <c r="E22" s="88"/>
      <c r="F22" s="87"/>
      <c r="G22" s="93"/>
      <c r="H22" s="88"/>
    </row>
    <row r="23" spans="4:8" s="83" customFormat="1" x14ac:dyDescent="0.2">
      <c r="E23" s="89"/>
      <c r="F23" s="87"/>
      <c r="G23" s="93"/>
      <c r="H23" s="89"/>
    </row>
    <row r="24" spans="4:8" s="83" customFormat="1" x14ac:dyDescent="0.2">
      <c r="D24" s="88"/>
      <c r="F24" s="86"/>
      <c r="G24" s="93"/>
    </row>
    <row r="25" spans="4:8" s="83" customFormat="1" x14ac:dyDescent="0.2">
      <c r="F25" s="86"/>
      <c r="G25" s="93"/>
    </row>
    <row r="26" spans="4:8" s="83" customFormat="1" x14ac:dyDescent="0.2">
      <c r="F26" s="86"/>
      <c r="G26" s="93"/>
    </row>
    <row r="27" spans="4:8" s="83" customFormat="1" x14ac:dyDescent="0.2">
      <c r="E27" s="88"/>
      <c r="F27" s="86"/>
      <c r="G27" s="93"/>
    </row>
    <row r="28" spans="4:8" s="83" customFormat="1" x14ac:dyDescent="0.2">
      <c r="F28" s="86"/>
      <c r="G28" s="93"/>
    </row>
    <row r="29" spans="4:8" s="83" customFormat="1" x14ac:dyDescent="0.2">
      <c r="F29" s="86"/>
      <c r="G29" s="93"/>
    </row>
    <row r="30" spans="4:8" s="83" customFormat="1" x14ac:dyDescent="0.2">
      <c r="F30" s="86"/>
      <c r="G30" s="93"/>
    </row>
    <row r="31" spans="4:8" s="83" customFormat="1" x14ac:dyDescent="0.2">
      <c r="G31" s="88"/>
    </row>
    <row r="32" spans="4:8" s="83" customFormat="1" x14ac:dyDescent="0.2">
      <c r="G32" s="88"/>
    </row>
    <row r="33" spans="7:7" s="83" customFormat="1" x14ac:dyDescent="0.2">
      <c r="G33" s="88"/>
    </row>
    <row r="34" spans="7:7" s="83" customFormat="1" x14ac:dyDescent="0.2">
      <c r="G34" s="88"/>
    </row>
  </sheetData>
  <sheetProtection algorithmName="SHA-512" hashValue="hhMNZdP3mxHbEEyDxViWMZyzvfNpUygaUgiFMfIXh5IAayqOSh/s+/S3VA/f/RgVbLOlqgXTplFzzLo0C7UxpQ==" saltValue="y2f4u1HZ1w3o95zissHiFw==" spinCount="100000" sheet="1" objects="1" scenarios="1"/>
  <mergeCells count="10">
    <mergeCell ref="C10:E10"/>
    <mergeCell ref="L4:L6"/>
    <mergeCell ref="E2:L3"/>
    <mergeCell ref="C2:D3"/>
    <mergeCell ref="C4:C6"/>
    <mergeCell ref="D4:D6"/>
    <mergeCell ref="E4:E6"/>
    <mergeCell ref="F4:F5"/>
    <mergeCell ref="G4:G5"/>
    <mergeCell ref="H4:K4"/>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7" tint="0.39997558519241921"/>
  </sheetPr>
  <dimension ref="C2:M116"/>
  <sheetViews>
    <sheetView showGridLines="0" defaultGridColor="0" colorId="8" zoomScale="115" zoomScaleNormal="115" workbookViewId="0">
      <selection activeCell="G25" sqref="G25"/>
    </sheetView>
  </sheetViews>
  <sheetFormatPr baseColWidth="10" defaultColWidth="11.42578125" defaultRowHeight="12.75" x14ac:dyDescent="0.2"/>
  <cols>
    <col min="1" max="2" width="5.5703125" style="82" customWidth="1"/>
    <col min="3" max="3" width="4.42578125" style="82" customWidth="1"/>
    <col min="4" max="4" width="46.7109375" style="82" customWidth="1"/>
    <col min="5" max="5" width="15.85546875" style="82" customWidth="1"/>
    <col min="6" max="6" width="33.7109375" style="82" customWidth="1"/>
    <col min="7" max="7" width="12.42578125" style="82" bestFit="1" customWidth="1"/>
    <col min="8" max="16384" width="11.42578125" style="82"/>
  </cols>
  <sheetData>
    <row r="2" spans="3:7" ht="17.25" customHeight="1" x14ac:dyDescent="0.2">
      <c r="C2" s="174"/>
      <c r="D2" s="174"/>
      <c r="E2" s="180" t="s">
        <v>89</v>
      </c>
      <c r="F2" s="180"/>
    </row>
    <row r="3" spans="3:7" ht="43.5" customHeight="1" x14ac:dyDescent="0.2">
      <c r="C3" s="174"/>
      <c r="D3" s="174"/>
      <c r="E3" s="180"/>
      <c r="F3" s="180"/>
    </row>
    <row r="4" spans="3:7" ht="19.5" customHeight="1" x14ac:dyDescent="0.2">
      <c r="C4" s="102" t="s">
        <v>47</v>
      </c>
      <c r="D4" s="102" t="s">
        <v>50</v>
      </c>
      <c r="E4" s="102" t="s">
        <v>68</v>
      </c>
      <c r="F4" s="101" t="s">
        <v>52</v>
      </c>
    </row>
    <row r="5" spans="3:7" ht="36.75" customHeight="1" x14ac:dyDescent="0.2">
      <c r="C5" s="85">
        <v>1</v>
      </c>
      <c r="D5" s="133" t="s">
        <v>75</v>
      </c>
      <c r="E5" s="96" t="s">
        <v>76</v>
      </c>
      <c r="F5" s="84">
        <v>120416</v>
      </c>
      <c r="G5" s="136"/>
    </row>
    <row r="6" spans="3:7" ht="27" customHeight="1" x14ac:dyDescent="0.2">
      <c r="C6" s="85">
        <v>2</v>
      </c>
      <c r="D6" s="133" t="s">
        <v>77</v>
      </c>
      <c r="E6" s="96">
        <v>1</v>
      </c>
      <c r="F6" s="84">
        <v>5916</v>
      </c>
      <c r="G6" s="136"/>
    </row>
    <row r="7" spans="3:7" ht="18.75" customHeight="1" x14ac:dyDescent="0.2">
      <c r="C7" s="85">
        <v>3</v>
      </c>
      <c r="D7" s="133" t="s">
        <v>78</v>
      </c>
      <c r="E7" s="96">
        <v>1</v>
      </c>
      <c r="F7" s="84">
        <v>148324</v>
      </c>
      <c r="G7" s="136"/>
    </row>
    <row r="8" spans="3:7" x14ac:dyDescent="0.2">
      <c r="C8" s="173" t="s">
        <v>48</v>
      </c>
      <c r="D8" s="173"/>
      <c r="E8" s="173"/>
      <c r="F8" s="132">
        <f>SUM(F5:F7)</f>
        <v>274656</v>
      </c>
    </row>
    <row r="9" spans="3:7" s="83" customFormat="1" x14ac:dyDescent="0.2"/>
    <row r="10" spans="3:7" s="83" customFormat="1" x14ac:dyDescent="0.2"/>
    <row r="11" spans="3:7" s="83" customFormat="1" x14ac:dyDescent="0.2"/>
    <row r="12" spans="3:7" s="83" customFormat="1" x14ac:dyDescent="0.2"/>
    <row r="13" spans="3:7" s="83" customFormat="1" x14ac:dyDescent="0.2"/>
    <row r="14" spans="3:7" s="83" customFormat="1" x14ac:dyDescent="0.2"/>
    <row r="15" spans="3:7" s="83" customFormat="1" x14ac:dyDescent="0.2">
      <c r="D15" s="88"/>
    </row>
    <row r="16" spans="3:7" s="83" customFormat="1" x14ac:dyDescent="0.2"/>
    <row r="17" spans="4:5" s="83" customFormat="1" x14ac:dyDescent="0.2">
      <c r="D17" s="88"/>
    </row>
    <row r="18" spans="4:5" s="83" customFormat="1" x14ac:dyDescent="0.2"/>
    <row r="19" spans="4:5" s="83" customFormat="1" x14ac:dyDescent="0.2">
      <c r="E19" s="88"/>
    </row>
    <row r="20" spans="4:5" s="83" customFormat="1" x14ac:dyDescent="0.2">
      <c r="D20" s="88"/>
      <c r="E20" s="88"/>
    </row>
    <row r="21" spans="4:5" s="83" customFormat="1" x14ac:dyDescent="0.2">
      <c r="E21" s="89"/>
    </row>
    <row r="22" spans="4:5" s="83" customFormat="1" x14ac:dyDescent="0.2">
      <c r="D22" s="88"/>
    </row>
    <row r="23" spans="4:5" s="83" customFormat="1" x14ac:dyDescent="0.2"/>
    <row r="24" spans="4:5" s="83" customFormat="1" x14ac:dyDescent="0.2"/>
    <row r="25" spans="4:5" s="83" customFormat="1" x14ac:dyDescent="0.2">
      <c r="E25" s="88"/>
    </row>
    <row r="26" spans="4:5" s="83" customFormat="1" x14ac:dyDescent="0.2"/>
    <row r="27" spans="4:5" s="83" customFormat="1" x14ac:dyDescent="0.2"/>
    <row r="28" spans="4:5" s="83" customFormat="1" x14ac:dyDescent="0.2"/>
    <row r="29" spans="4:5" s="83" customFormat="1" x14ac:dyDescent="0.2"/>
    <row r="30" spans="4:5" s="83" customFormat="1" x14ac:dyDescent="0.2"/>
    <row r="31" spans="4:5" s="83" customFormat="1" x14ac:dyDescent="0.2"/>
    <row r="32" spans="4:5" s="83" customFormat="1" x14ac:dyDescent="0.2"/>
    <row r="47" spans="3:13" s="83" customFormat="1" x14ac:dyDescent="0.2">
      <c r="C47" s="82"/>
      <c r="D47" s="82"/>
      <c r="E47" s="82"/>
      <c r="F47" s="82"/>
      <c r="G47" s="82"/>
      <c r="H47" s="82"/>
      <c r="I47" s="82"/>
      <c r="J47" s="82"/>
      <c r="K47" s="82"/>
      <c r="L47" s="82"/>
      <c r="M47" s="82"/>
    </row>
    <row r="48" spans="3:13" s="83" customFormat="1" x14ac:dyDescent="0.2">
      <c r="C48" s="82"/>
      <c r="D48" s="82"/>
      <c r="E48" s="82"/>
      <c r="F48" s="82"/>
      <c r="G48" s="82"/>
      <c r="H48" s="82"/>
      <c r="I48" s="82"/>
      <c r="J48" s="82"/>
      <c r="K48" s="82"/>
      <c r="L48" s="82"/>
      <c r="M48" s="82"/>
    </row>
    <row r="49" spans="3:13" s="83" customFormat="1" x14ac:dyDescent="0.2">
      <c r="C49" s="82"/>
      <c r="D49" s="82"/>
      <c r="E49" s="82"/>
      <c r="F49" s="82"/>
      <c r="G49" s="82"/>
      <c r="H49" s="82"/>
      <c r="I49" s="82"/>
      <c r="J49" s="82"/>
      <c r="K49" s="82"/>
      <c r="L49" s="82"/>
      <c r="M49" s="82"/>
    </row>
    <row r="50" spans="3:13" s="83" customFormat="1" x14ac:dyDescent="0.2">
      <c r="C50" s="82"/>
      <c r="D50" s="82"/>
      <c r="E50" s="82"/>
      <c r="F50" s="82"/>
      <c r="G50" s="82"/>
      <c r="H50" s="82"/>
      <c r="I50" s="82"/>
      <c r="J50" s="82"/>
      <c r="K50" s="82"/>
      <c r="L50" s="82"/>
      <c r="M50" s="82"/>
    </row>
    <row r="51" spans="3:13" s="83" customFormat="1" x14ac:dyDescent="0.2">
      <c r="C51" s="82"/>
      <c r="D51" s="82"/>
      <c r="E51" s="82"/>
      <c r="F51" s="82"/>
      <c r="G51" s="82"/>
      <c r="H51" s="82"/>
      <c r="I51" s="82"/>
      <c r="J51" s="82"/>
      <c r="K51" s="82"/>
      <c r="L51" s="82"/>
      <c r="M51" s="82"/>
    </row>
    <row r="52" spans="3:13" s="83" customFormat="1" x14ac:dyDescent="0.2">
      <c r="C52" s="82"/>
      <c r="D52" s="82"/>
      <c r="E52" s="82"/>
      <c r="F52" s="82"/>
      <c r="G52" s="82"/>
      <c r="H52" s="82"/>
      <c r="I52" s="82"/>
      <c r="J52" s="82"/>
      <c r="K52" s="82"/>
      <c r="L52" s="82"/>
      <c r="M52" s="82"/>
    </row>
    <row r="53" spans="3:13" s="83" customFormat="1" x14ac:dyDescent="0.2">
      <c r="C53" s="82"/>
      <c r="D53" s="82"/>
      <c r="E53" s="82"/>
      <c r="F53" s="82"/>
      <c r="G53" s="82"/>
      <c r="H53" s="82"/>
      <c r="I53" s="82"/>
      <c r="J53" s="82"/>
      <c r="K53" s="82"/>
      <c r="L53" s="82"/>
      <c r="M53" s="82"/>
    </row>
    <row r="54" spans="3:13" s="83" customFormat="1" x14ac:dyDescent="0.2">
      <c r="C54" s="82"/>
      <c r="D54" s="82"/>
      <c r="E54" s="82"/>
      <c r="F54" s="82"/>
      <c r="G54" s="82"/>
      <c r="H54" s="82"/>
      <c r="I54" s="82"/>
      <c r="J54" s="82"/>
      <c r="K54" s="82"/>
      <c r="L54" s="82"/>
      <c r="M54" s="82"/>
    </row>
    <row r="55" spans="3:13" s="83" customFormat="1" x14ac:dyDescent="0.2">
      <c r="C55" s="82"/>
      <c r="D55" s="82"/>
      <c r="E55" s="82"/>
      <c r="F55" s="82"/>
      <c r="G55" s="82"/>
      <c r="H55" s="82"/>
      <c r="I55" s="82"/>
      <c r="J55" s="82"/>
      <c r="K55" s="82"/>
      <c r="L55" s="82"/>
      <c r="M55" s="82"/>
    </row>
    <row r="56" spans="3:13" s="83" customFormat="1" x14ac:dyDescent="0.2">
      <c r="C56" s="82"/>
      <c r="D56" s="82"/>
      <c r="E56" s="82"/>
      <c r="F56" s="82"/>
      <c r="G56" s="82"/>
      <c r="H56" s="82"/>
      <c r="I56" s="82"/>
      <c r="J56" s="82"/>
      <c r="K56" s="82"/>
      <c r="L56" s="82"/>
      <c r="M56" s="82"/>
    </row>
    <row r="57" spans="3:13" s="83" customFormat="1" x14ac:dyDescent="0.2">
      <c r="C57" s="82"/>
      <c r="D57" s="82"/>
      <c r="E57" s="82"/>
      <c r="F57" s="82"/>
      <c r="G57" s="82"/>
      <c r="H57" s="82"/>
      <c r="I57" s="82"/>
      <c r="J57" s="82"/>
      <c r="K57" s="82"/>
      <c r="L57" s="82"/>
      <c r="M57" s="82"/>
    </row>
    <row r="58" spans="3:13" s="83" customFormat="1" x14ac:dyDescent="0.2">
      <c r="C58" s="82"/>
      <c r="D58" s="82"/>
      <c r="E58" s="82"/>
      <c r="F58" s="82"/>
      <c r="G58" s="82"/>
      <c r="H58" s="82"/>
      <c r="I58" s="82"/>
      <c r="J58" s="82"/>
      <c r="K58" s="82"/>
      <c r="L58" s="82"/>
      <c r="M58" s="82"/>
    </row>
    <row r="59" spans="3:13" s="83" customFormat="1" x14ac:dyDescent="0.2">
      <c r="C59" s="82"/>
      <c r="D59" s="82"/>
      <c r="E59" s="82"/>
      <c r="F59" s="82"/>
      <c r="G59" s="82"/>
      <c r="H59" s="82"/>
      <c r="I59" s="82"/>
      <c r="J59" s="82"/>
      <c r="K59" s="82"/>
      <c r="L59" s="82"/>
      <c r="M59" s="82"/>
    </row>
    <row r="60" spans="3:13" s="83" customFormat="1" x14ac:dyDescent="0.2">
      <c r="C60" s="82"/>
      <c r="D60" s="82"/>
      <c r="E60" s="82"/>
      <c r="F60" s="82"/>
      <c r="G60" s="82"/>
      <c r="H60" s="82"/>
      <c r="I60" s="82"/>
      <c r="J60" s="82"/>
      <c r="K60" s="82"/>
      <c r="L60" s="82"/>
      <c r="M60" s="82"/>
    </row>
    <row r="61" spans="3:13" s="83" customFormat="1" x14ac:dyDescent="0.2">
      <c r="C61" s="82"/>
      <c r="D61" s="82"/>
      <c r="E61" s="82"/>
      <c r="F61" s="82"/>
      <c r="G61" s="82"/>
      <c r="H61" s="82"/>
      <c r="I61" s="82"/>
      <c r="J61" s="82"/>
      <c r="K61" s="82"/>
      <c r="L61" s="82"/>
      <c r="M61" s="82"/>
    </row>
    <row r="62" spans="3:13" s="83" customFormat="1" x14ac:dyDescent="0.2">
      <c r="C62" s="82"/>
      <c r="D62" s="82"/>
      <c r="E62" s="82"/>
      <c r="F62" s="82"/>
      <c r="G62" s="82"/>
      <c r="H62" s="82"/>
      <c r="I62" s="82"/>
      <c r="J62" s="82"/>
      <c r="K62" s="82"/>
      <c r="L62" s="82"/>
      <c r="M62" s="82"/>
    </row>
    <row r="63" spans="3:13" s="83" customFormat="1" x14ac:dyDescent="0.2">
      <c r="C63" s="82"/>
      <c r="D63" s="82"/>
      <c r="E63" s="82"/>
      <c r="F63" s="82"/>
      <c r="G63" s="82"/>
      <c r="H63" s="82"/>
      <c r="I63" s="82"/>
      <c r="J63" s="82"/>
      <c r="K63" s="82"/>
      <c r="L63" s="82"/>
      <c r="M63" s="82"/>
    </row>
    <row r="64" spans="3:13" s="83" customFormat="1" x14ac:dyDescent="0.2">
      <c r="C64" s="82"/>
      <c r="D64" s="82"/>
      <c r="E64" s="82"/>
      <c r="F64" s="82"/>
      <c r="G64" s="82"/>
      <c r="H64" s="82"/>
      <c r="I64" s="82"/>
      <c r="J64" s="82"/>
      <c r="K64" s="82"/>
      <c r="L64" s="82"/>
      <c r="M64" s="82"/>
    </row>
    <row r="65" spans="3:13" s="83" customFormat="1" x14ac:dyDescent="0.2">
      <c r="C65" s="82"/>
      <c r="D65" s="82"/>
      <c r="E65" s="82"/>
      <c r="F65" s="82"/>
      <c r="G65" s="82"/>
      <c r="H65" s="82"/>
      <c r="I65" s="82"/>
      <c r="J65" s="82"/>
      <c r="K65" s="82"/>
      <c r="L65" s="82"/>
      <c r="M65" s="82"/>
    </row>
    <row r="66" spans="3:13" s="83" customFormat="1" x14ac:dyDescent="0.2">
      <c r="C66" s="82"/>
      <c r="D66" s="82"/>
      <c r="E66" s="82"/>
      <c r="F66" s="82"/>
      <c r="G66" s="82"/>
      <c r="H66" s="82"/>
      <c r="I66" s="82"/>
      <c r="J66" s="82"/>
      <c r="K66" s="82"/>
      <c r="L66" s="82"/>
      <c r="M66" s="82"/>
    </row>
    <row r="67" spans="3:13" s="83" customFormat="1" x14ac:dyDescent="0.2">
      <c r="C67" s="82"/>
      <c r="D67" s="82"/>
      <c r="E67" s="82"/>
      <c r="F67" s="82"/>
      <c r="G67" s="82"/>
      <c r="H67" s="82"/>
      <c r="I67" s="82"/>
      <c r="J67" s="82"/>
      <c r="K67" s="82"/>
      <c r="L67" s="82"/>
      <c r="M67" s="82"/>
    </row>
    <row r="68" spans="3:13" s="83" customFormat="1" x14ac:dyDescent="0.2">
      <c r="C68" s="82"/>
      <c r="D68" s="82"/>
      <c r="E68" s="82"/>
      <c r="F68" s="82"/>
      <c r="G68" s="82"/>
      <c r="H68" s="82"/>
      <c r="I68" s="82"/>
      <c r="J68" s="82"/>
      <c r="K68" s="82"/>
      <c r="L68" s="82"/>
      <c r="M68" s="82"/>
    </row>
    <row r="69" spans="3:13" s="83" customFormat="1" x14ac:dyDescent="0.2">
      <c r="C69" s="82"/>
      <c r="D69" s="82"/>
      <c r="E69" s="82"/>
      <c r="F69" s="82"/>
      <c r="G69" s="82"/>
      <c r="H69" s="82"/>
      <c r="I69" s="82"/>
      <c r="J69" s="82"/>
      <c r="K69" s="82"/>
      <c r="L69" s="82"/>
      <c r="M69" s="82"/>
    </row>
    <row r="70" spans="3:13" s="83" customFormat="1" x14ac:dyDescent="0.2">
      <c r="C70" s="82"/>
      <c r="D70" s="82"/>
      <c r="E70" s="82"/>
      <c r="F70" s="82"/>
      <c r="G70" s="82"/>
      <c r="H70" s="82"/>
      <c r="I70" s="82"/>
      <c r="J70" s="82"/>
      <c r="K70" s="82"/>
      <c r="L70" s="82"/>
      <c r="M70" s="82"/>
    </row>
    <row r="71" spans="3:13" s="83" customFormat="1" x14ac:dyDescent="0.2">
      <c r="C71" s="82"/>
      <c r="D71" s="82"/>
      <c r="E71" s="82"/>
      <c r="F71" s="82"/>
      <c r="G71" s="82"/>
      <c r="H71" s="82"/>
      <c r="I71" s="82"/>
      <c r="J71" s="82"/>
      <c r="K71" s="82"/>
      <c r="L71" s="82"/>
      <c r="M71" s="82"/>
    </row>
    <row r="72" spans="3:13" s="83" customFormat="1" x14ac:dyDescent="0.2">
      <c r="C72" s="82"/>
      <c r="D72" s="82"/>
      <c r="E72" s="82"/>
      <c r="F72" s="82"/>
      <c r="G72" s="82"/>
      <c r="H72" s="82"/>
      <c r="I72" s="82"/>
      <c r="J72" s="82"/>
      <c r="K72" s="82"/>
      <c r="L72" s="82"/>
      <c r="M72" s="82"/>
    </row>
    <row r="73" spans="3:13" s="83" customFormat="1" x14ac:dyDescent="0.2">
      <c r="C73" s="82"/>
      <c r="D73" s="82"/>
      <c r="E73" s="82"/>
      <c r="F73" s="82"/>
      <c r="G73" s="82"/>
      <c r="H73" s="82"/>
      <c r="I73" s="82"/>
      <c r="J73" s="82"/>
      <c r="K73" s="82"/>
      <c r="L73" s="82"/>
      <c r="M73" s="82"/>
    </row>
    <row r="74" spans="3:13" s="83" customFormat="1" x14ac:dyDescent="0.2">
      <c r="C74" s="82"/>
      <c r="D74" s="82"/>
      <c r="E74" s="82"/>
      <c r="F74" s="82"/>
      <c r="G74" s="82"/>
      <c r="H74" s="82"/>
      <c r="I74" s="82"/>
      <c r="J74" s="82"/>
      <c r="K74" s="82"/>
      <c r="L74" s="82"/>
      <c r="M74" s="82"/>
    </row>
    <row r="75" spans="3:13" s="83" customFormat="1" x14ac:dyDescent="0.2">
      <c r="C75" s="82"/>
      <c r="D75" s="82"/>
      <c r="E75" s="82"/>
      <c r="F75" s="82"/>
      <c r="G75" s="82"/>
      <c r="H75" s="82"/>
      <c r="I75" s="82"/>
      <c r="J75" s="82"/>
      <c r="K75" s="82"/>
      <c r="L75" s="82"/>
      <c r="M75" s="82"/>
    </row>
    <row r="76" spans="3:13" s="83" customFormat="1" x14ac:dyDescent="0.2">
      <c r="C76" s="82"/>
      <c r="D76" s="82"/>
      <c r="E76" s="82"/>
      <c r="F76" s="82"/>
      <c r="G76" s="82"/>
      <c r="H76" s="82"/>
      <c r="I76" s="82"/>
      <c r="J76" s="82"/>
      <c r="K76" s="82"/>
      <c r="L76" s="82"/>
      <c r="M76" s="82"/>
    </row>
    <row r="77" spans="3:13" s="83" customFormat="1" x14ac:dyDescent="0.2">
      <c r="C77" s="82"/>
      <c r="D77" s="82"/>
      <c r="E77" s="82"/>
      <c r="F77" s="82"/>
      <c r="G77" s="82"/>
      <c r="H77" s="82"/>
      <c r="I77" s="82"/>
      <c r="J77" s="82"/>
      <c r="K77" s="82"/>
      <c r="L77" s="82"/>
      <c r="M77" s="82"/>
    </row>
    <row r="78" spans="3:13" s="83" customFormat="1" x14ac:dyDescent="0.2">
      <c r="C78" s="82"/>
      <c r="D78" s="82"/>
      <c r="E78" s="82"/>
      <c r="F78" s="82"/>
      <c r="G78" s="82"/>
      <c r="H78" s="82"/>
      <c r="I78" s="82"/>
      <c r="J78" s="82"/>
      <c r="K78" s="82"/>
      <c r="L78" s="82"/>
      <c r="M78" s="82"/>
    </row>
    <row r="79" spans="3:13" s="83" customFormat="1" x14ac:dyDescent="0.2">
      <c r="C79" s="82"/>
      <c r="D79" s="82"/>
      <c r="E79" s="82"/>
      <c r="F79" s="82"/>
      <c r="G79" s="82"/>
      <c r="H79" s="82"/>
      <c r="I79" s="82"/>
      <c r="J79" s="82"/>
      <c r="K79" s="82"/>
      <c r="L79" s="82"/>
      <c r="M79" s="82"/>
    </row>
    <row r="80" spans="3:13" s="83" customFormat="1" x14ac:dyDescent="0.2">
      <c r="C80" s="82"/>
      <c r="D80" s="82"/>
      <c r="E80" s="82"/>
      <c r="F80" s="82"/>
      <c r="G80" s="82"/>
      <c r="H80" s="82"/>
      <c r="I80" s="82"/>
      <c r="J80" s="82"/>
      <c r="K80" s="82"/>
      <c r="L80" s="82"/>
      <c r="M80" s="82"/>
    </row>
    <row r="81" spans="3:13" s="83" customFormat="1" x14ac:dyDescent="0.2">
      <c r="C81" s="82"/>
      <c r="D81" s="82"/>
      <c r="E81" s="82"/>
      <c r="F81" s="82"/>
      <c r="G81" s="82"/>
      <c r="H81" s="82"/>
      <c r="I81" s="82"/>
      <c r="J81" s="82"/>
      <c r="K81" s="82"/>
      <c r="L81" s="82"/>
      <c r="M81" s="82"/>
    </row>
    <row r="82" spans="3:13" s="83" customFormat="1" x14ac:dyDescent="0.2">
      <c r="C82" s="82"/>
      <c r="D82" s="82"/>
      <c r="E82" s="82"/>
      <c r="F82" s="82"/>
      <c r="G82" s="82"/>
      <c r="H82" s="82"/>
      <c r="I82" s="82"/>
      <c r="J82" s="82"/>
      <c r="K82" s="82"/>
      <c r="L82" s="82"/>
      <c r="M82" s="82"/>
    </row>
    <row r="83" spans="3:13" s="83" customFormat="1" x14ac:dyDescent="0.2">
      <c r="C83" s="82"/>
      <c r="D83" s="82"/>
      <c r="E83" s="82"/>
      <c r="F83" s="82"/>
      <c r="G83" s="82"/>
      <c r="H83" s="82"/>
      <c r="I83" s="82"/>
      <c r="J83" s="82"/>
      <c r="K83" s="82"/>
      <c r="L83" s="82"/>
      <c r="M83" s="82"/>
    </row>
    <row r="84" spans="3:13" s="83" customFormat="1" x14ac:dyDescent="0.2">
      <c r="C84" s="82"/>
      <c r="D84" s="82"/>
      <c r="E84" s="82"/>
      <c r="F84" s="82"/>
      <c r="G84" s="82"/>
      <c r="H84" s="82"/>
      <c r="I84" s="82"/>
      <c r="J84" s="82"/>
      <c r="K84" s="82"/>
      <c r="L84" s="82"/>
      <c r="M84" s="82"/>
    </row>
    <row r="85" spans="3:13" s="83" customFormat="1" x14ac:dyDescent="0.2">
      <c r="C85" s="82"/>
      <c r="D85" s="82"/>
      <c r="E85" s="82"/>
      <c r="F85" s="82"/>
      <c r="G85" s="82"/>
      <c r="H85" s="82"/>
      <c r="I85" s="82"/>
      <c r="J85" s="82"/>
      <c r="K85" s="82"/>
      <c r="L85" s="82"/>
      <c r="M85" s="82"/>
    </row>
    <row r="86" spans="3:13" s="83" customFormat="1" x14ac:dyDescent="0.2">
      <c r="C86" s="82"/>
      <c r="D86" s="82"/>
      <c r="E86" s="82"/>
      <c r="F86" s="82"/>
      <c r="G86" s="82"/>
      <c r="H86" s="82"/>
      <c r="I86" s="82"/>
      <c r="J86" s="82"/>
      <c r="K86" s="82"/>
      <c r="L86" s="82"/>
      <c r="M86" s="82"/>
    </row>
    <row r="87" spans="3:13" s="83" customFormat="1" x14ac:dyDescent="0.2">
      <c r="C87" s="82"/>
      <c r="D87" s="82"/>
      <c r="E87" s="82"/>
      <c r="F87" s="82"/>
      <c r="G87" s="82"/>
      <c r="H87" s="82"/>
      <c r="I87" s="82"/>
      <c r="J87" s="82"/>
      <c r="K87" s="82"/>
      <c r="L87" s="82"/>
      <c r="M87" s="82"/>
    </row>
    <row r="88" spans="3:13" s="83" customFormat="1" x14ac:dyDescent="0.2">
      <c r="C88" s="82"/>
      <c r="D88" s="82"/>
      <c r="E88" s="82"/>
      <c r="F88" s="82"/>
      <c r="G88" s="82"/>
      <c r="H88" s="82"/>
      <c r="I88" s="82"/>
      <c r="J88" s="82"/>
      <c r="K88" s="82"/>
      <c r="L88" s="82"/>
      <c r="M88" s="82"/>
    </row>
    <row r="89" spans="3:13" s="83" customFormat="1" x14ac:dyDescent="0.2">
      <c r="C89" s="82"/>
      <c r="D89" s="82"/>
      <c r="E89" s="82"/>
      <c r="F89" s="82"/>
      <c r="G89" s="82"/>
      <c r="H89" s="82"/>
      <c r="I89" s="82"/>
      <c r="J89" s="82"/>
      <c r="K89" s="82"/>
      <c r="L89" s="82"/>
      <c r="M89" s="82"/>
    </row>
    <row r="90" spans="3:13" s="83" customFormat="1" x14ac:dyDescent="0.2">
      <c r="C90" s="82"/>
      <c r="D90" s="82"/>
      <c r="E90" s="82"/>
      <c r="F90" s="82"/>
      <c r="G90" s="82"/>
      <c r="H90" s="82"/>
      <c r="I90" s="82"/>
      <c r="J90" s="82"/>
      <c r="K90" s="82"/>
      <c r="L90" s="82"/>
      <c r="M90" s="82"/>
    </row>
    <row r="91" spans="3:13" s="83" customFormat="1" x14ac:dyDescent="0.2">
      <c r="C91" s="82"/>
      <c r="D91" s="82"/>
      <c r="E91" s="82"/>
      <c r="F91" s="82"/>
      <c r="G91" s="82"/>
      <c r="H91" s="82"/>
      <c r="I91" s="82"/>
      <c r="J91" s="82"/>
      <c r="K91" s="82"/>
      <c r="L91" s="82"/>
      <c r="M91" s="82"/>
    </row>
    <row r="92" spans="3:13" s="83" customFormat="1" x14ac:dyDescent="0.2">
      <c r="C92" s="82"/>
      <c r="D92" s="82"/>
      <c r="E92" s="82"/>
      <c r="F92" s="82"/>
      <c r="G92" s="82"/>
      <c r="H92" s="82"/>
      <c r="I92" s="82"/>
      <c r="J92" s="82"/>
      <c r="K92" s="82"/>
      <c r="L92" s="82"/>
      <c r="M92" s="82"/>
    </row>
    <row r="93" spans="3:13" s="83" customFormat="1" x14ac:dyDescent="0.2">
      <c r="C93" s="82"/>
      <c r="D93" s="82"/>
      <c r="E93" s="82"/>
      <c r="F93" s="82"/>
      <c r="G93" s="82"/>
      <c r="H93" s="82"/>
      <c r="I93" s="82"/>
      <c r="J93" s="82"/>
      <c r="K93" s="82"/>
      <c r="L93" s="82"/>
      <c r="M93" s="82"/>
    </row>
    <row r="94" spans="3:13" s="83" customFormat="1" x14ac:dyDescent="0.2">
      <c r="C94" s="82"/>
      <c r="D94" s="82"/>
      <c r="E94" s="82"/>
      <c r="F94" s="82"/>
      <c r="G94" s="82"/>
      <c r="H94" s="82"/>
      <c r="I94" s="82"/>
      <c r="J94" s="82"/>
      <c r="K94" s="82"/>
      <c r="L94" s="82"/>
      <c r="M94" s="82"/>
    </row>
    <row r="95" spans="3:13" s="83" customFormat="1" x14ac:dyDescent="0.2">
      <c r="C95" s="82"/>
      <c r="D95" s="82"/>
      <c r="E95" s="82"/>
      <c r="F95" s="82"/>
      <c r="G95" s="82"/>
      <c r="H95" s="82"/>
      <c r="I95" s="82"/>
      <c r="J95" s="82"/>
      <c r="K95" s="82"/>
      <c r="L95" s="82"/>
      <c r="M95" s="82"/>
    </row>
    <row r="96" spans="3:13" s="83" customFormat="1" x14ac:dyDescent="0.2">
      <c r="C96" s="82"/>
      <c r="D96" s="82"/>
      <c r="E96" s="82"/>
      <c r="F96" s="82"/>
      <c r="G96" s="82"/>
      <c r="H96" s="82"/>
      <c r="I96" s="82"/>
      <c r="J96" s="82"/>
      <c r="K96" s="82"/>
      <c r="L96" s="82"/>
      <c r="M96" s="82"/>
    </row>
    <row r="97" spans="3:13" s="83" customFormat="1" x14ac:dyDescent="0.2">
      <c r="C97" s="82"/>
      <c r="D97" s="82"/>
      <c r="E97" s="82"/>
      <c r="F97" s="82"/>
      <c r="G97" s="82"/>
      <c r="H97" s="82"/>
      <c r="I97" s="82"/>
      <c r="J97" s="82"/>
      <c r="K97" s="82"/>
      <c r="L97" s="82"/>
      <c r="M97" s="82"/>
    </row>
    <row r="98" spans="3:13" s="83" customFormat="1" x14ac:dyDescent="0.2">
      <c r="C98" s="82"/>
      <c r="D98" s="82"/>
      <c r="E98" s="82"/>
      <c r="F98" s="82"/>
      <c r="G98" s="82"/>
      <c r="H98" s="82"/>
      <c r="I98" s="82"/>
      <c r="J98" s="82"/>
      <c r="K98" s="82"/>
      <c r="L98" s="82"/>
      <c r="M98" s="82"/>
    </row>
    <row r="99" spans="3:13" s="83" customFormat="1" x14ac:dyDescent="0.2">
      <c r="C99" s="82"/>
      <c r="D99" s="82"/>
      <c r="E99" s="82"/>
      <c r="F99" s="82"/>
      <c r="G99" s="82"/>
      <c r="H99" s="82"/>
      <c r="I99" s="82"/>
      <c r="J99" s="82"/>
      <c r="K99" s="82"/>
      <c r="L99" s="82"/>
      <c r="M99" s="82"/>
    </row>
    <row r="100" spans="3:13" s="83" customFormat="1" x14ac:dyDescent="0.2">
      <c r="C100" s="82"/>
      <c r="D100" s="82"/>
      <c r="E100" s="82"/>
      <c r="F100" s="82"/>
      <c r="G100" s="82"/>
      <c r="H100" s="82"/>
      <c r="I100" s="82"/>
      <c r="J100" s="82"/>
      <c r="K100" s="82"/>
      <c r="L100" s="82"/>
      <c r="M100" s="82"/>
    </row>
    <row r="101" spans="3:13" s="83" customFormat="1" x14ac:dyDescent="0.2">
      <c r="C101" s="82"/>
      <c r="D101" s="82"/>
      <c r="E101" s="82"/>
      <c r="F101" s="82"/>
      <c r="G101" s="82"/>
      <c r="H101" s="82"/>
      <c r="I101" s="82"/>
      <c r="J101" s="82"/>
      <c r="K101" s="82"/>
      <c r="L101" s="82"/>
      <c r="M101" s="82"/>
    </row>
    <row r="102" spans="3:13" s="83" customFormat="1" x14ac:dyDescent="0.2">
      <c r="C102" s="82"/>
      <c r="D102" s="82"/>
      <c r="E102" s="82"/>
      <c r="F102" s="82"/>
      <c r="G102" s="82"/>
      <c r="H102" s="82"/>
      <c r="I102" s="82"/>
      <c r="J102" s="82"/>
      <c r="K102" s="82"/>
      <c r="L102" s="82"/>
      <c r="M102" s="82"/>
    </row>
    <row r="103" spans="3:13" s="83" customFormat="1" x14ac:dyDescent="0.2">
      <c r="C103" s="82"/>
      <c r="D103" s="82"/>
      <c r="E103" s="82"/>
      <c r="F103" s="82"/>
      <c r="G103" s="82"/>
      <c r="H103" s="82"/>
      <c r="I103" s="82"/>
      <c r="J103" s="82"/>
      <c r="K103" s="82"/>
      <c r="L103" s="82"/>
      <c r="M103" s="82"/>
    </row>
    <row r="104" spans="3:13" s="83" customFormat="1" x14ac:dyDescent="0.2">
      <c r="C104" s="82"/>
      <c r="D104" s="82"/>
      <c r="E104" s="82"/>
      <c r="F104" s="82"/>
      <c r="G104" s="82"/>
      <c r="H104" s="82"/>
      <c r="I104" s="82"/>
      <c r="J104" s="82"/>
      <c r="K104" s="82"/>
      <c r="L104" s="82"/>
      <c r="M104" s="82"/>
    </row>
    <row r="105" spans="3:13" s="83" customFormat="1" x14ac:dyDescent="0.2">
      <c r="C105" s="82"/>
      <c r="D105" s="82"/>
      <c r="E105" s="82"/>
      <c r="F105" s="82"/>
      <c r="G105" s="82"/>
      <c r="H105" s="82"/>
      <c r="I105" s="82"/>
      <c r="J105" s="82"/>
      <c r="K105" s="82"/>
      <c r="L105" s="82"/>
      <c r="M105" s="82"/>
    </row>
    <row r="106" spans="3:13" s="83" customFormat="1" x14ac:dyDescent="0.2">
      <c r="C106" s="82"/>
      <c r="D106" s="82"/>
      <c r="E106" s="82"/>
      <c r="F106" s="82"/>
      <c r="G106" s="82"/>
      <c r="H106" s="82"/>
      <c r="I106" s="82"/>
      <c r="J106" s="82"/>
      <c r="K106" s="82"/>
      <c r="L106" s="82"/>
      <c r="M106" s="82"/>
    </row>
    <row r="107" spans="3:13" s="83" customFormat="1" x14ac:dyDescent="0.2">
      <c r="C107" s="82"/>
      <c r="D107" s="82"/>
      <c r="E107" s="82"/>
      <c r="F107" s="82"/>
      <c r="G107" s="82"/>
      <c r="H107" s="82"/>
      <c r="I107" s="82"/>
      <c r="J107" s="82"/>
      <c r="K107" s="82"/>
      <c r="L107" s="82"/>
      <c r="M107" s="82"/>
    </row>
    <row r="108" spans="3:13" s="83" customFormat="1" x14ac:dyDescent="0.2">
      <c r="C108" s="82"/>
      <c r="D108" s="82"/>
      <c r="E108" s="82"/>
      <c r="F108" s="82"/>
      <c r="G108" s="82"/>
      <c r="H108" s="82"/>
      <c r="I108" s="82"/>
      <c r="J108" s="82"/>
      <c r="K108" s="82"/>
      <c r="L108" s="82"/>
      <c r="M108" s="82"/>
    </row>
    <row r="109" spans="3:13" s="83" customFormat="1" x14ac:dyDescent="0.2">
      <c r="C109" s="82"/>
      <c r="D109" s="82"/>
      <c r="E109" s="82"/>
      <c r="F109" s="82"/>
      <c r="G109" s="82"/>
      <c r="H109" s="82"/>
      <c r="I109" s="82"/>
      <c r="J109" s="82"/>
      <c r="K109" s="82"/>
      <c r="L109" s="82"/>
      <c r="M109" s="82"/>
    </row>
    <row r="110" spans="3:13" s="83" customFormat="1" x14ac:dyDescent="0.2">
      <c r="C110" s="82"/>
      <c r="D110" s="82"/>
      <c r="E110" s="82"/>
      <c r="F110" s="82"/>
      <c r="G110" s="82"/>
      <c r="H110" s="82"/>
      <c r="I110" s="82"/>
      <c r="J110" s="82"/>
      <c r="K110" s="82"/>
      <c r="L110" s="82"/>
      <c r="M110" s="82"/>
    </row>
    <row r="111" spans="3:13" s="83" customFormat="1" x14ac:dyDescent="0.2">
      <c r="C111" s="82"/>
      <c r="D111" s="82"/>
      <c r="E111" s="82"/>
      <c r="F111" s="82"/>
      <c r="G111" s="82"/>
      <c r="H111" s="82"/>
      <c r="I111" s="82"/>
      <c r="J111" s="82"/>
      <c r="K111" s="82"/>
      <c r="L111" s="82"/>
      <c r="M111" s="82"/>
    </row>
    <row r="112" spans="3:13" s="83" customFormat="1" x14ac:dyDescent="0.2">
      <c r="C112" s="82"/>
      <c r="D112" s="82"/>
      <c r="E112" s="82"/>
      <c r="F112" s="82"/>
      <c r="G112" s="82"/>
      <c r="H112" s="82"/>
      <c r="I112" s="82"/>
      <c r="J112" s="82"/>
      <c r="K112" s="82"/>
      <c r="L112" s="82"/>
      <c r="M112" s="82"/>
    </row>
    <row r="113" spans="3:13" s="83" customFormat="1" x14ac:dyDescent="0.2">
      <c r="C113" s="82"/>
      <c r="D113" s="82"/>
      <c r="E113" s="82"/>
      <c r="F113" s="82"/>
      <c r="G113" s="82"/>
      <c r="H113" s="82"/>
      <c r="I113" s="82"/>
      <c r="J113" s="82"/>
      <c r="K113" s="82"/>
      <c r="L113" s="82"/>
      <c r="M113" s="82"/>
    </row>
    <row r="114" spans="3:13" s="83" customFormat="1" x14ac:dyDescent="0.2">
      <c r="C114" s="82"/>
      <c r="D114" s="82"/>
      <c r="E114" s="82"/>
      <c r="F114" s="82"/>
      <c r="G114" s="82"/>
      <c r="H114" s="82"/>
      <c r="I114" s="82"/>
      <c r="J114" s="82"/>
      <c r="K114" s="82"/>
      <c r="L114" s="82"/>
      <c r="M114" s="82"/>
    </row>
    <row r="115" spans="3:13" s="83" customFormat="1" x14ac:dyDescent="0.2">
      <c r="C115" s="82"/>
      <c r="D115" s="82"/>
      <c r="E115" s="82"/>
      <c r="F115" s="82"/>
      <c r="G115" s="82"/>
      <c r="H115" s="82"/>
      <c r="I115" s="82"/>
      <c r="J115" s="82"/>
      <c r="K115" s="82"/>
      <c r="L115" s="82"/>
      <c r="M115" s="82"/>
    </row>
    <row r="116" spans="3:13" s="83" customFormat="1" x14ac:dyDescent="0.2">
      <c r="C116" s="82"/>
      <c r="D116" s="82"/>
      <c r="E116" s="82"/>
      <c r="F116" s="82"/>
      <c r="G116" s="82"/>
      <c r="H116" s="82"/>
      <c r="I116" s="82"/>
      <c r="J116" s="82"/>
      <c r="K116" s="82"/>
      <c r="L116" s="82"/>
      <c r="M116" s="82"/>
    </row>
  </sheetData>
  <sheetProtection algorithmName="SHA-512" hashValue="cueNSQmwCHDnt2mJQGQk5SPI0H5g3Z/ngKnioRCTKFSXCL8fgUrCJaA/jCIXHWHT4TAZqo74cd3ZHgXYgkhPWg==" saltValue="CEy1ld+jG6cZOKgHP/nbZQ==" spinCount="100000" sheet="1" objects="1" scenarios="1"/>
  <mergeCells count="3">
    <mergeCell ref="C8:E8"/>
    <mergeCell ref="C2:D3"/>
    <mergeCell ref="E2:F3"/>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V16"/>
  <sheetViews>
    <sheetView zoomScale="80" zoomScaleNormal="80" workbookViewId="0">
      <pane xSplit="4" ySplit="2" topLeftCell="O9" activePane="bottomRight" state="frozen"/>
      <selection pane="topRight" activeCell="E1" sqref="E1"/>
      <selection pane="bottomLeft" activeCell="A3" sqref="A3"/>
      <selection pane="bottomRight" activeCell="S10" sqref="S10"/>
    </sheetView>
  </sheetViews>
  <sheetFormatPr baseColWidth="10" defaultRowHeight="12.75" x14ac:dyDescent="0.25"/>
  <cols>
    <col min="1" max="1" width="9.5703125" style="79" customWidth="1"/>
    <col min="2" max="2" width="28.140625" style="79" customWidth="1"/>
    <col min="3" max="3" width="22" style="79" customWidth="1"/>
    <col min="4" max="4" width="10.42578125" style="79" bestFit="1" customWidth="1"/>
    <col min="5" max="5" width="9.140625" style="79" customWidth="1"/>
    <col min="6" max="6" width="20.5703125" style="79" customWidth="1"/>
    <col min="7" max="7" width="13" style="70" bestFit="1" customWidth="1"/>
    <col min="8" max="8" width="14" style="70" bestFit="1" customWidth="1"/>
    <col min="9" max="9" width="15.7109375" style="70" bestFit="1" customWidth="1"/>
    <col min="10" max="10" width="10.42578125" style="70" bestFit="1" customWidth="1"/>
    <col min="11" max="11" width="20.5703125" style="70" customWidth="1"/>
    <col min="12" max="12" width="13" style="70" bestFit="1" customWidth="1"/>
    <col min="13" max="13" width="14" style="70" bestFit="1" customWidth="1"/>
    <col min="14" max="14" width="15.5703125" style="70" bestFit="1" customWidth="1"/>
    <col min="15" max="15" width="13.5703125" style="70" customWidth="1"/>
    <col min="16" max="16" width="17.85546875" style="70" bestFit="1" customWidth="1"/>
    <col min="17" max="17" width="13.85546875" style="70" bestFit="1" customWidth="1"/>
    <col min="18" max="18" width="16.42578125" style="70" bestFit="1" customWidth="1"/>
    <col min="19" max="19" width="17.42578125" style="70" bestFit="1" customWidth="1"/>
    <col min="20" max="20" width="15.5703125" style="79" bestFit="1" customWidth="1"/>
    <col min="21" max="21" width="19" style="79" bestFit="1" customWidth="1"/>
    <col min="22" max="22" width="15.28515625" style="79" bestFit="1" customWidth="1"/>
    <col min="23" max="253" width="11.42578125" style="79"/>
    <col min="254" max="254" width="27.28515625" style="79" bestFit="1" customWidth="1"/>
    <col min="255" max="255" width="27.28515625" style="79" customWidth="1"/>
    <col min="256" max="256" width="16" style="79" customWidth="1"/>
    <col min="257" max="257" width="23.28515625" style="79" customWidth="1"/>
    <col min="258" max="258" width="16.85546875" style="79" customWidth="1"/>
    <col min="259" max="259" width="20.42578125" style="79" customWidth="1"/>
    <col min="260" max="260" width="18" style="79" customWidth="1"/>
    <col min="261" max="261" width="12.85546875" style="79" customWidth="1"/>
    <col min="262" max="262" width="16.85546875" style="79" customWidth="1"/>
    <col min="263" max="263" width="18.42578125" style="79" customWidth="1"/>
    <col min="264" max="265" width="11.42578125" style="79" customWidth="1"/>
    <col min="266" max="266" width="17.140625" style="79" customWidth="1"/>
    <col min="267" max="267" width="14.140625" style="79" customWidth="1"/>
    <col min="268" max="268" width="15.28515625" style="79" customWidth="1"/>
    <col min="269" max="269" width="24.7109375" style="79" customWidth="1"/>
    <col min="270" max="271" width="21.85546875" style="79" customWidth="1"/>
    <col min="272" max="272" width="20.7109375" style="79" customWidth="1"/>
    <col min="273" max="509" width="11.42578125" style="79"/>
    <col min="510" max="510" width="27.28515625" style="79" bestFit="1" customWidth="1"/>
    <col min="511" max="511" width="27.28515625" style="79" customWidth="1"/>
    <col min="512" max="512" width="16" style="79" customWidth="1"/>
    <col min="513" max="513" width="23.28515625" style="79" customWidth="1"/>
    <col min="514" max="514" width="16.85546875" style="79" customWidth="1"/>
    <col min="515" max="515" width="20.42578125" style="79" customWidth="1"/>
    <col min="516" max="516" width="18" style="79" customWidth="1"/>
    <col min="517" max="517" width="12.85546875" style="79" customWidth="1"/>
    <col min="518" max="518" width="16.85546875" style="79" customWidth="1"/>
    <col min="519" max="519" width="18.42578125" style="79" customWidth="1"/>
    <col min="520" max="521" width="11.42578125" style="79" customWidth="1"/>
    <col min="522" max="522" width="17.140625" style="79" customWidth="1"/>
    <col min="523" max="523" width="14.140625" style="79" customWidth="1"/>
    <col min="524" max="524" width="15.28515625" style="79" customWidth="1"/>
    <col min="525" max="525" width="24.7109375" style="79" customWidth="1"/>
    <col min="526" max="527" width="21.85546875" style="79" customWidth="1"/>
    <col min="528" max="528" width="20.7109375" style="79" customWidth="1"/>
    <col min="529" max="765" width="11.42578125" style="79"/>
    <col min="766" max="766" width="27.28515625" style="79" bestFit="1" customWidth="1"/>
    <col min="767" max="767" width="27.28515625" style="79" customWidth="1"/>
    <col min="768" max="768" width="16" style="79" customWidth="1"/>
    <col min="769" max="769" width="23.28515625" style="79" customWidth="1"/>
    <col min="770" max="770" width="16.85546875" style="79" customWidth="1"/>
    <col min="771" max="771" width="20.42578125" style="79" customWidth="1"/>
    <col min="772" max="772" width="18" style="79" customWidth="1"/>
    <col min="773" max="773" width="12.85546875" style="79" customWidth="1"/>
    <col min="774" max="774" width="16.85546875" style="79" customWidth="1"/>
    <col min="775" max="775" width="18.42578125" style="79" customWidth="1"/>
    <col min="776" max="777" width="11.42578125" style="79" customWidth="1"/>
    <col min="778" max="778" width="17.140625" style="79" customWidth="1"/>
    <col min="779" max="779" width="14.140625" style="79" customWidth="1"/>
    <col min="780" max="780" width="15.28515625" style="79" customWidth="1"/>
    <col min="781" max="781" width="24.7109375" style="79" customWidth="1"/>
    <col min="782" max="783" width="21.85546875" style="79" customWidth="1"/>
    <col min="784" max="784" width="20.7109375" style="79" customWidth="1"/>
    <col min="785" max="1021" width="11.42578125" style="79"/>
    <col min="1022" max="1022" width="27.28515625" style="79" bestFit="1" customWidth="1"/>
    <col min="1023" max="1023" width="27.28515625" style="79" customWidth="1"/>
    <col min="1024" max="1024" width="16" style="79" customWidth="1"/>
    <col min="1025" max="1025" width="23.28515625" style="79" customWidth="1"/>
    <col min="1026" max="1026" width="16.85546875" style="79" customWidth="1"/>
    <col min="1027" max="1027" width="20.42578125" style="79" customWidth="1"/>
    <col min="1028" max="1028" width="18" style="79" customWidth="1"/>
    <col min="1029" max="1029" width="12.85546875" style="79" customWidth="1"/>
    <col min="1030" max="1030" width="16.85546875" style="79" customWidth="1"/>
    <col min="1031" max="1031" width="18.42578125" style="79" customWidth="1"/>
    <col min="1032" max="1033" width="11.42578125" style="79" customWidth="1"/>
    <col min="1034" max="1034" width="17.140625" style="79" customWidth="1"/>
    <col min="1035" max="1035" width="14.140625" style="79" customWidth="1"/>
    <col min="1036" max="1036" width="15.28515625" style="79" customWidth="1"/>
    <col min="1037" max="1037" width="24.7109375" style="79" customWidth="1"/>
    <col min="1038" max="1039" width="21.85546875" style="79" customWidth="1"/>
    <col min="1040" max="1040" width="20.7109375" style="79" customWidth="1"/>
    <col min="1041" max="1277" width="11.42578125" style="79"/>
    <col min="1278" max="1278" width="27.28515625" style="79" bestFit="1" customWidth="1"/>
    <col min="1279" max="1279" width="27.28515625" style="79" customWidth="1"/>
    <col min="1280" max="1280" width="16" style="79" customWidth="1"/>
    <col min="1281" max="1281" width="23.28515625" style="79" customWidth="1"/>
    <col min="1282" max="1282" width="16.85546875" style="79" customWidth="1"/>
    <col min="1283" max="1283" width="20.42578125" style="79" customWidth="1"/>
    <col min="1284" max="1284" width="18" style="79" customWidth="1"/>
    <col min="1285" max="1285" width="12.85546875" style="79" customWidth="1"/>
    <col min="1286" max="1286" width="16.85546875" style="79" customWidth="1"/>
    <col min="1287" max="1287" width="18.42578125" style="79" customWidth="1"/>
    <col min="1288" max="1289" width="11.42578125" style="79" customWidth="1"/>
    <col min="1290" max="1290" width="17.140625" style="79" customWidth="1"/>
    <col min="1291" max="1291" width="14.140625" style="79" customWidth="1"/>
    <col min="1292" max="1292" width="15.28515625" style="79" customWidth="1"/>
    <col min="1293" max="1293" width="24.7109375" style="79" customWidth="1"/>
    <col min="1294" max="1295" width="21.85546875" style="79" customWidth="1"/>
    <col min="1296" max="1296" width="20.7109375" style="79" customWidth="1"/>
    <col min="1297" max="1533" width="11.42578125" style="79"/>
    <col min="1534" max="1534" width="27.28515625" style="79" bestFit="1" customWidth="1"/>
    <col min="1535" max="1535" width="27.28515625" style="79" customWidth="1"/>
    <col min="1536" max="1536" width="16" style="79" customWidth="1"/>
    <col min="1537" max="1537" width="23.28515625" style="79" customWidth="1"/>
    <col min="1538" max="1538" width="16.85546875" style="79" customWidth="1"/>
    <col min="1539" max="1539" width="20.42578125" style="79" customWidth="1"/>
    <col min="1540" max="1540" width="18" style="79" customWidth="1"/>
    <col min="1541" max="1541" width="12.85546875" style="79" customWidth="1"/>
    <col min="1542" max="1542" width="16.85546875" style="79" customWidth="1"/>
    <col min="1543" max="1543" width="18.42578125" style="79" customWidth="1"/>
    <col min="1544" max="1545" width="11.42578125" style="79" customWidth="1"/>
    <col min="1546" max="1546" width="17.140625" style="79" customWidth="1"/>
    <col min="1547" max="1547" width="14.140625" style="79" customWidth="1"/>
    <col min="1548" max="1548" width="15.28515625" style="79" customWidth="1"/>
    <col min="1549" max="1549" width="24.7109375" style="79" customWidth="1"/>
    <col min="1550" max="1551" width="21.85546875" style="79" customWidth="1"/>
    <col min="1552" max="1552" width="20.7109375" style="79" customWidth="1"/>
    <col min="1553" max="1789" width="11.42578125" style="79"/>
    <col min="1790" max="1790" width="27.28515625" style="79" bestFit="1" customWidth="1"/>
    <col min="1791" max="1791" width="27.28515625" style="79" customWidth="1"/>
    <col min="1792" max="1792" width="16" style="79" customWidth="1"/>
    <col min="1793" max="1793" width="23.28515625" style="79" customWidth="1"/>
    <col min="1794" max="1794" width="16.85546875" style="79" customWidth="1"/>
    <col min="1795" max="1795" width="20.42578125" style="79" customWidth="1"/>
    <col min="1796" max="1796" width="18" style="79" customWidth="1"/>
    <col min="1797" max="1797" width="12.85546875" style="79" customWidth="1"/>
    <col min="1798" max="1798" width="16.85546875" style="79" customWidth="1"/>
    <col min="1799" max="1799" width="18.42578125" style="79" customWidth="1"/>
    <col min="1800" max="1801" width="11.42578125" style="79" customWidth="1"/>
    <col min="1802" max="1802" width="17.140625" style="79" customWidth="1"/>
    <col min="1803" max="1803" width="14.140625" style="79" customWidth="1"/>
    <col min="1804" max="1804" width="15.28515625" style="79" customWidth="1"/>
    <col min="1805" max="1805" width="24.7109375" style="79" customWidth="1"/>
    <col min="1806" max="1807" width="21.85546875" style="79" customWidth="1"/>
    <col min="1808" max="1808" width="20.7109375" style="79" customWidth="1"/>
    <col min="1809" max="2045" width="11.42578125" style="79"/>
    <col min="2046" max="2046" width="27.28515625" style="79" bestFit="1" customWidth="1"/>
    <col min="2047" max="2047" width="27.28515625" style="79" customWidth="1"/>
    <col min="2048" max="2048" width="16" style="79" customWidth="1"/>
    <col min="2049" max="2049" width="23.28515625" style="79" customWidth="1"/>
    <col min="2050" max="2050" width="16.85546875" style="79" customWidth="1"/>
    <col min="2051" max="2051" width="20.42578125" style="79" customWidth="1"/>
    <col min="2052" max="2052" width="18" style="79" customWidth="1"/>
    <col min="2053" max="2053" width="12.85546875" style="79" customWidth="1"/>
    <col min="2054" max="2054" width="16.85546875" style="79" customWidth="1"/>
    <col min="2055" max="2055" width="18.42578125" style="79" customWidth="1"/>
    <col min="2056" max="2057" width="11.42578125" style="79" customWidth="1"/>
    <col min="2058" max="2058" width="17.140625" style="79" customWidth="1"/>
    <col min="2059" max="2059" width="14.140625" style="79" customWidth="1"/>
    <col min="2060" max="2060" width="15.28515625" style="79" customWidth="1"/>
    <col min="2061" max="2061" width="24.7109375" style="79" customWidth="1"/>
    <col min="2062" max="2063" width="21.85546875" style="79" customWidth="1"/>
    <col min="2064" max="2064" width="20.7109375" style="79" customWidth="1"/>
    <col min="2065" max="2301" width="11.42578125" style="79"/>
    <col min="2302" max="2302" width="27.28515625" style="79" bestFit="1" customWidth="1"/>
    <col min="2303" max="2303" width="27.28515625" style="79" customWidth="1"/>
    <col min="2304" max="2304" width="16" style="79" customWidth="1"/>
    <col min="2305" max="2305" width="23.28515625" style="79" customWidth="1"/>
    <col min="2306" max="2306" width="16.85546875" style="79" customWidth="1"/>
    <col min="2307" max="2307" width="20.42578125" style="79" customWidth="1"/>
    <col min="2308" max="2308" width="18" style="79" customWidth="1"/>
    <col min="2309" max="2309" width="12.85546875" style="79" customWidth="1"/>
    <col min="2310" max="2310" width="16.85546875" style="79" customWidth="1"/>
    <col min="2311" max="2311" width="18.42578125" style="79" customWidth="1"/>
    <col min="2312" max="2313" width="11.42578125" style="79" customWidth="1"/>
    <col min="2314" max="2314" width="17.140625" style="79" customWidth="1"/>
    <col min="2315" max="2315" width="14.140625" style="79" customWidth="1"/>
    <col min="2316" max="2316" width="15.28515625" style="79" customWidth="1"/>
    <col min="2317" max="2317" width="24.7109375" style="79" customWidth="1"/>
    <col min="2318" max="2319" width="21.85546875" style="79" customWidth="1"/>
    <col min="2320" max="2320" width="20.7109375" style="79" customWidth="1"/>
    <col min="2321" max="2557" width="11.42578125" style="79"/>
    <col min="2558" max="2558" width="27.28515625" style="79" bestFit="1" customWidth="1"/>
    <col min="2559" max="2559" width="27.28515625" style="79" customWidth="1"/>
    <col min="2560" max="2560" width="16" style="79" customWidth="1"/>
    <col min="2561" max="2561" width="23.28515625" style="79" customWidth="1"/>
    <col min="2562" max="2562" width="16.85546875" style="79" customWidth="1"/>
    <col min="2563" max="2563" width="20.42578125" style="79" customWidth="1"/>
    <col min="2564" max="2564" width="18" style="79" customWidth="1"/>
    <col min="2565" max="2565" width="12.85546875" style="79" customWidth="1"/>
    <col min="2566" max="2566" width="16.85546875" style="79" customWidth="1"/>
    <col min="2567" max="2567" width="18.42578125" style="79" customWidth="1"/>
    <col min="2568" max="2569" width="11.42578125" style="79" customWidth="1"/>
    <col min="2570" max="2570" width="17.140625" style="79" customWidth="1"/>
    <col min="2571" max="2571" width="14.140625" style="79" customWidth="1"/>
    <col min="2572" max="2572" width="15.28515625" style="79" customWidth="1"/>
    <col min="2573" max="2573" width="24.7109375" style="79" customWidth="1"/>
    <col min="2574" max="2575" width="21.85546875" style="79" customWidth="1"/>
    <col min="2576" max="2576" width="20.7109375" style="79" customWidth="1"/>
    <col min="2577" max="2813" width="11.42578125" style="79"/>
    <col min="2814" max="2814" width="27.28515625" style="79" bestFit="1" customWidth="1"/>
    <col min="2815" max="2815" width="27.28515625" style="79" customWidth="1"/>
    <col min="2816" max="2816" width="16" style="79" customWidth="1"/>
    <col min="2817" max="2817" width="23.28515625" style="79" customWidth="1"/>
    <col min="2818" max="2818" width="16.85546875" style="79" customWidth="1"/>
    <col min="2819" max="2819" width="20.42578125" style="79" customWidth="1"/>
    <col min="2820" max="2820" width="18" style="79" customWidth="1"/>
    <col min="2821" max="2821" width="12.85546875" style="79" customWidth="1"/>
    <col min="2822" max="2822" width="16.85546875" style="79" customWidth="1"/>
    <col min="2823" max="2823" width="18.42578125" style="79" customWidth="1"/>
    <col min="2824" max="2825" width="11.42578125" style="79" customWidth="1"/>
    <col min="2826" max="2826" width="17.140625" style="79" customWidth="1"/>
    <col min="2827" max="2827" width="14.140625" style="79" customWidth="1"/>
    <col min="2828" max="2828" width="15.28515625" style="79" customWidth="1"/>
    <col min="2829" max="2829" width="24.7109375" style="79" customWidth="1"/>
    <col min="2830" max="2831" width="21.85546875" style="79" customWidth="1"/>
    <col min="2832" max="2832" width="20.7109375" style="79" customWidth="1"/>
    <col min="2833" max="3069" width="11.42578125" style="79"/>
    <col min="3070" max="3070" width="27.28515625" style="79" bestFit="1" customWidth="1"/>
    <col min="3071" max="3071" width="27.28515625" style="79" customWidth="1"/>
    <col min="3072" max="3072" width="16" style="79" customWidth="1"/>
    <col min="3073" max="3073" width="23.28515625" style="79" customWidth="1"/>
    <col min="3074" max="3074" width="16.85546875" style="79" customWidth="1"/>
    <col min="3075" max="3075" width="20.42578125" style="79" customWidth="1"/>
    <col min="3076" max="3076" width="18" style="79" customWidth="1"/>
    <col min="3077" max="3077" width="12.85546875" style="79" customWidth="1"/>
    <col min="3078" max="3078" width="16.85546875" style="79" customWidth="1"/>
    <col min="3079" max="3079" width="18.42578125" style="79" customWidth="1"/>
    <col min="3080" max="3081" width="11.42578125" style="79" customWidth="1"/>
    <col min="3082" max="3082" width="17.140625" style="79" customWidth="1"/>
    <col min="3083" max="3083" width="14.140625" style="79" customWidth="1"/>
    <col min="3084" max="3084" width="15.28515625" style="79" customWidth="1"/>
    <col min="3085" max="3085" width="24.7109375" style="79" customWidth="1"/>
    <col min="3086" max="3087" width="21.85546875" style="79" customWidth="1"/>
    <col min="3088" max="3088" width="20.7109375" style="79" customWidth="1"/>
    <col min="3089" max="3325" width="11.42578125" style="79"/>
    <col min="3326" max="3326" width="27.28515625" style="79" bestFit="1" customWidth="1"/>
    <col min="3327" max="3327" width="27.28515625" style="79" customWidth="1"/>
    <col min="3328" max="3328" width="16" style="79" customWidth="1"/>
    <col min="3329" max="3329" width="23.28515625" style="79" customWidth="1"/>
    <col min="3330" max="3330" width="16.85546875" style="79" customWidth="1"/>
    <col min="3331" max="3331" width="20.42578125" style="79" customWidth="1"/>
    <col min="3332" max="3332" width="18" style="79" customWidth="1"/>
    <col min="3333" max="3333" width="12.85546875" style="79" customWidth="1"/>
    <col min="3334" max="3334" width="16.85546875" style="79" customWidth="1"/>
    <col min="3335" max="3335" width="18.42578125" style="79" customWidth="1"/>
    <col min="3336" max="3337" width="11.42578125" style="79" customWidth="1"/>
    <col min="3338" max="3338" width="17.140625" style="79" customWidth="1"/>
    <col min="3339" max="3339" width="14.140625" style="79" customWidth="1"/>
    <col min="3340" max="3340" width="15.28515625" style="79" customWidth="1"/>
    <col min="3341" max="3341" width="24.7109375" style="79" customWidth="1"/>
    <col min="3342" max="3343" width="21.85546875" style="79" customWidth="1"/>
    <col min="3344" max="3344" width="20.7109375" style="79" customWidth="1"/>
    <col min="3345" max="3581" width="11.42578125" style="79"/>
    <col min="3582" max="3582" width="27.28515625" style="79" bestFit="1" customWidth="1"/>
    <col min="3583" max="3583" width="27.28515625" style="79" customWidth="1"/>
    <col min="3584" max="3584" width="16" style="79" customWidth="1"/>
    <col min="3585" max="3585" width="23.28515625" style="79" customWidth="1"/>
    <col min="3586" max="3586" width="16.85546875" style="79" customWidth="1"/>
    <col min="3587" max="3587" width="20.42578125" style="79" customWidth="1"/>
    <col min="3588" max="3588" width="18" style="79" customWidth="1"/>
    <col min="3589" max="3589" width="12.85546875" style="79" customWidth="1"/>
    <col min="3590" max="3590" width="16.85546875" style="79" customWidth="1"/>
    <col min="3591" max="3591" width="18.42578125" style="79" customWidth="1"/>
    <col min="3592" max="3593" width="11.42578125" style="79" customWidth="1"/>
    <col min="3594" max="3594" width="17.140625" style="79" customWidth="1"/>
    <col min="3595" max="3595" width="14.140625" style="79" customWidth="1"/>
    <col min="3596" max="3596" width="15.28515625" style="79" customWidth="1"/>
    <col min="3597" max="3597" width="24.7109375" style="79" customWidth="1"/>
    <col min="3598" max="3599" width="21.85546875" style="79" customWidth="1"/>
    <col min="3600" max="3600" width="20.7109375" style="79" customWidth="1"/>
    <col min="3601" max="3837" width="11.42578125" style="79"/>
    <col min="3838" max="3838" width="27.28515625" style="79" bestFit="1" customWidth="1"/>
    <col min="3839" max="3839" width="27.28515625" style="79" customWidth="1"/>
    <col min="3840" max="3840" width="16" style="79" customWidth="1"/>
    <col min="3841" max="3841" width="23.28515625" style="79" customWidth="1"/>
    <col min="3842" max="3842" width="16.85546875" style="79" customWidth="1"/>
    <col min="3843" max="3843" width="20.42578125" style="79" customWidth="1"/>
    <col min="3844" max="3844" width="18" style="79" customWidth="1"/>
    <col min="3845" max="3845" width="12.85546875" style="79" customWidth="1"/>
    <col min="3846" max="3846" width="16.85546875" style="79" customWidth="1"/>
    <col min="3847" max="3847" width="18.42578125" style="79" customWidth="1"/>
    <col min="3848" max="3849" width="11.42578125" style="79" customWidth="1"/>
    <col min="3850" max="3850" width="17.140625" style="79" customWidth="1"/>
    <col min="3851" max="3851" width="14.140625" style="79" customWidth="1"/>
    <col min="3852" max="3852" width="15.28515625" style="79" customWidth="1"/>
    <col min="3853" max="3853" width="24.7109375" style="79" customWidth="1"/>
    <col min="3854" max="3855" width="21.85546875" style="79" customWidth="1"/>
    <col min="3856" max="3856" width="20.7109375" style="79" customWidth="1"/>
    <col min="3857" max="4093" width="11.42578125" style="79"/>
    <col min="4094" max="4094" width="27.28515625" style="79" bestFit="1" customWidth="1"/>
    <col min="4095" max="4095" width="27.28515625" style="79" customWidth="1"/>
    <col min="4096" max="4096" width="16" style="79" customWidth="1"/>
    <col min="4097" max="4097" width="23.28515625" style="79" customWidth="1"/>
    <col min="4098" max="4098" width="16.85546875" style="79" customWidth="1"/>
    <col min="4099" max="4099" width="20.42578125" style="79" customWidth="1"/>
    <col min="4100" max="4100" width="18" style="79" customWidth="1"/>
    <col min="4101" max="4101" width="12.85546875" style="79" customWidth="1"/>
    <col min="4102" max="4102" width="16.85546875" style="79" customWidth="1"/>
    <col min="4103" max="4103" width="18.42578125" style="79" customWidth="1"/>
    <col min="4104" max="4105" width="11.42578125" style="79" customWidth="1"/>
    <col min="4106" max="4106" width="17.140625" style="79" customWidth="1"/>
    <col min="4107" max="4107" width="14.140625" style="79" customWidth="1"/>
    <col min="4108" max="4108" width="15.28515625" style="79" customWidth="1"/>
    <col min="4109" max="4109" width="24.7109375" style="79" customWidth="1"/>
    <col min="4110" max="4111" width="21.85546875" style="79" customWidth="1"/>
    <col min="4112" max="4112" width="20.7109375" style="79" customWidth="1"/>
    <col min="4113" max="4349" width="11.42578125" style="79"/>
    <col min="4350" max="4350" width="27.28515625" style="79" bestFit="1" customWidth="1"/>
    <col min="4351" max="4351" width="27.28515625" style="79" customWidth="1"/>
    <col min="4352" max="4352" width="16" style="79" customWidth="1"/>
    <col min="4353" max="4353" width="23.28515625" style="79" customWidth="1"/>
    <col min="4354" max="4354" width="16.85546875" style="79" customWidth="1"/>
    <col min="4355" max="4355" width="20.42578125" style="79" customWidth="1"/>
    <col min="4356" max="4356" width="18" style="79" customWidth="1"/>
    <col min="4357" max="4357" width="12.85546875" style="79" customWidth="1"/>
    <col min="4358" max="4358" width="16.85546875" style="79" customWidth="1"/>
    <col min="4359" max="4359" width="18.42578125" style="79" customWidth="1"/>
    <col min="4360" max="4361" width="11.42578125" style="79" customWidth="1"/>
    <col min="4362" max="4362" width="17.140625" style="79" customWidth="1"/>
    <col min="4363" max="4363" width="14.140625" style="79" customWidth="1"/>
    <col min="4364" max="4364" width="15.28515625" style="79" customWidth="1"/>
    <col min="4365" max="4365" width="24.7109375" style="79" customWidth="1"/>
    <col min="4366" max="4367" width="21.85546875" style="79" customWidth="1"/>
    <col min="4368" max="4368" width="20.7109375" style="79" customWidth="1"/>
    <col min="4369" max="4605" width="11.42578125" style="79"/>
    <col min="4606" max="4606" width="27.28515625" style="79" bestFit="1" customWidth="1"/>
    <col min="4607" max="4607" width="27.28515625" style="79" customWidth="1"/>
    <col min="4608" max="4608" width="16" style="79" customWidth="1"/>
    <col min="4609" max="4609" width="23.28515625" style="79" customWidth="1"/>
    <col min="4610" max="4610" width="16.85546875" style="79" customWidth="1"/>
    <col min="4611" max="4611" width="20.42578125" style="79" customWidth="1"/>
    <col min="4612" max="4612" width="18" style="79" customWidth="1"/>
    <col min="4613" max="4613" width="12.85546875" style="79" customWidth="1"/>
    <col min="4614" max="4614" width="16.85546875" style="79" customWidth="1"/>
    <col min="4615" max="4615" width="18.42578125" style="79" customWidth="1"/>
    <col min="4616" max="4617" width="11.42578125" style="79" customWidth="1"/>
    <col min="4618" max="4618" width="17.140625" style="79" customWidth="1"/>
    <col min="4619" max="4619" width="14.140625" style="79" customWidth="1"/>
    <col min="4620" max="4620" width="15.28515625" style="79" customWidth="1"/>
    <col min="4621" max="4621" width="24.7109375" style="79" customWidth="1"/>
    <col min="4622" max="4623" width="21.85546875" style="79" customWidth="1"/>
    <col min="4624" max="4624" width="20.7109375" style="79" customWidth="1"/>
    <col min="4625" max="4861" width="11.42578125" style="79"/>
    <col min="4862" max="4862" width="27.28515625" style="79" bestFit="1" customWidth="1"/>
    <col min="4863" max="4863" width="27.28515625" style="79" customWidth="1"/>
    <col min="4864" max="4864" width="16" style="79" customWidth="1"/>
    <col min="4865" max="4865" width="23.28515625" style="79" customWidth="1"/>
    <col min="4866" max="4866" width="16.85546875" style="79" customWidth="1"/>
    <col min="4867" max="4867" width="20.42578125" style="79" customWidth="1"/>
    <col min="4868" max="4868" width="18" style="79" customWidth="1"/>
    <col min="4869" max="4869" width="12.85546875" style="79" customWidth="1"/>
    <col min="4870" max="4870" width="16.85546875" style="79" customWidth="1"/>
    <col min="4871" max="4871" width="18.42578125" style="79" customWidth="1"/>
    <col min="4872" max="4873" width="11.42578125" style="79" customWidth="1"/>
    <col min="4874" max="4874" width="17.140625" style="79" customWidth="1"/>
    <col min="4875" max="4875" width="14.140625" style="79" customWidth="1"/>
    <col min="4876" max="4876" width="15.28515625" style="79" customWidth="1"/>
    <col min="4877" max="4877" width="24.7109375" style="79" customWidth="1"/>
    <col min="4878" max="4879" width="21.85546875" style="79" customWidth="1"/>
    <col min="4880" max="4880" width="20.7109375" style="79" customWidth="1"/>
    <col min="4881" max="5117" width="11.42578125" style="79"/>
    <col min="5118" max="5118" width="27.28515625" style="79" bestFit="1" customWidth="1"/>
    <col min="5119" max="5119" width="27.28515625" style="79" customWidth="1"/>
    <col min="5120" max="5120" width="16" style="79" customWidth="1"/>
    <col min="5121" max="5121" width="23.28515625" style="79" customWidth="1"/>
    <col min="5122" max="5122" width="16.85546875" style="79" customWidth="1"/>
    <col min="5123" max="5123" width="20.42578125" style="79" customWidth="1"/>
    <col min="5124" max="5124" width="18" style="79" customWidth="1"/>
    <col min="5125" max="5125" width="12.85546875" style="79" customWidth="1"/>
    <col min="5126" max="5126" width="16.85546875" style="79" customWidth="1"/>
    <col min="5127" max="5127" width="18.42578125" style="79" customWidth="1"/>
    <col min="5128" max="5129" width="11.42578125" style="79" customWidth="1"/>
    <col min="5130" max="5130" width="17.140625" style="79" customWidth="1"/>
    <col min="5131" max="5131" width="14.140625" style="79" customWidth="1"/>
    <col min="5132" max="5132" width="15.28515625" style="79" customWidth="1"/>
    <col min="5133" max="5133" width="24.7109375" style="79" customWidth="1"/>
    <col min="5134" max="5135" width="21.85546875" style="79" customWidth="1"/>
    <col min="5136" max="5136" width="20.7109375" style="79" customWidth="1"/>
    <col min="5137" max="5373" width="11.42578125" style="79"/>
    <col min="5374" max="5374" width="27.28515625" style="79" bestFit="1" customWidth="1"/>
    <col min="5375" max="5375" width="27.28515625" style="79" customWidth="1"/>
    <col min="5376" max="5376" width="16" style="79" customWidth="1"/>
    <col min="5377" max="5377" width="23.28515625" style="79" customWidth="1"/>
    <col min="5378" max="5378" width="16.85546875" style="79" customWidth="1"/>
    <col min="5379" max="5379" width="20.42578125" style="79" customWidth="1"/>
    <col min="5380" max="5380" width="18" style="79" customWidth="1"/>
    <col min="5381" max="5381" width="12.85546875" style="79" customWidth="1"/>
    <col min="5382" max="5382" width="16.85546875" style="79" customWidth="1"/>
    <col min="5383" max="5383" width="18.42578125" style="79" customWidth="1"/>
    <col min="5384" max="5385" width="11.42578125" style="79" customWidth="1"/>
    <col min="5386" max="5386" width="17.140625" style="79" customWidth="1"/>
    <col min="5387" max="5387" width="14.140625" style="79" customWidth="1"/>
    <col min="5388" max="5388" width="15.28515625" style="79" customWidth="1"/>
    <col min="5389" max="5389" width="24.7109375" style="79" customWidth="1"/>
    <col min="5390" max="5391" width="21.85546875" style="79" customWidth="1"/>
    <col min="5392" max="5392" width="20.7109375" style="79" customWidth="1"/>
    <col min="5393" max="5629" width="11.42578125" style="79"/>
    <col min="5630" max="5630" width="27.28515625" style="79" bestFit="1" customWidth="1"/>
    <col min="5631" max="5631" width="27.28515625" style="79" customWidth="1"/>
    <col min="5632" max="5632" width="16" style="79" customWidth="1"/>
    <col min="5633" max="5633" width="23.28515625" style="79" customWidth="1"/>
    <col min="5634" max="5634" width="16.85546875" style="79" customWidth="1"/>
    <col min="5635" max="5635" width="20.42578125" style="79" customWidth="1"/>
    <col min="5636" max="5636" width="18" style="79" customWidth="1"/>
    <col min="5637" max="5637" width="12.85546875" style="79" customWidth="1"/>
    <col min="5638" max="5638" width="16.85546875" style="79" customWidth="1"/>
    <col min="5639" max="5639" width="18.42578125" style="79" customWidth="1"/>
    <col min="5640" max="5641" width="11.42578125" style="79" customWidth="1"/>
    <col min="5642" max="5642" width="17.140625" style="79" customWidth="1"/>
    <col min="5643" max="5643" width="14.140625" style="79" customWidth="1"/>
    <col min="5644" max="5644" width="15.28515625" style="79" customWidth="1"/>
    <col min="5645" max="5645" width="24.7109375" style="79" customWidth="1"/>
    <col min="5646" max="5647" width="21.85546875" style="79" customWidth="1"/>
    <col min="5648" max="5648" width="20.7109375" style="79" customWidth="1"/>
    <col min="5649" max="5885" width="11.42578125" style="79"/>
    <col min="5886" max="5886" width="27.28515625" style="79" bestFit="1" customWidth="1"/>
    <col min="5887" max="5887" width="27.28515625" style="79" customWidth="1"/>
    <col min="5888" max="5888" width="16" style="79" customWidth="1"/>
    <col min="5889" max="5889" width="23.28515625" style="79" customWidth="1"/>
    <col min="5890" max="5890" width="16.85546875" style="79" customWidth="1"/>
    <col min="5891" max="5891" width="20.42578125" style="79" customWidth="1"/>
    <col min="5892" max="5892" width="18" style="79" customWidth="1"/>
    <col min="5893" max="5893" width="12.85546875" style="79" customWidth="1"/>
    <col min="5894" max="5894" width="16.85546875" style="79" customWidth="1"/>
    <col min="5895" max="5895" width="18.42578125" style="79" customWidth="1"/>
    <col min="5896" max="5897" width="11.42578125" style="79" customWidth="1"/>
    <col min="5898" max="5898" width="17.140625" style="79" customWidth="1"/>
    <col min="5899" max="5899" width="14.140625" style="79" customWidth="1"/>
    <col min="5900" max="5900" width="15.28515625" style="79" customWidth="1"/>
    <col min="5901" max="5901" width="24.7109375" style="79" customWidth="1"/>
    <col min="5902" max="5903" width="21.85546875" style="79" customWidth="1"/>
    <col min="5904" max="5904" width="20.7109375" style="79" customWidth="1"/>
    <col min="5905" max="6141" width="11.42578125" style="79"/>
    <col min="6142" max="6142" width="27.28515625" style="79" bestFit="1" customWidth="1"/>
    <col min="6143" max="6143" width="27.28515625" style="79" customWidth="1"/>
    <col min="6144" max="6144" width="16" style="79" customWidth="1"/>
    <col min="6145" max="6145" width="23.28515625" style="79" customWidth="1"/>
    <col min="6146" max="6146" width="16.85546875" style="79" customWidth="1"/>
    <col min="6147" max="6147" width="20.42578125" style="79" customWidth="1"/>
    <col min="6148" max="6148" width="18" style="79" customWidth="1"/>
    <col min="6149" max="6149" width="12.85546875" style="79" customWidth="1"/>
    <col min="6150" max="6150" width="16.85546875" style="79" customWidth="1"/>
    <col min="6151" max="6151" width="18.42578125" style="79" customWidth="1"/>
    <col min="6152" max="6153" width="11.42578125" style="79" customWidth="1"/>
    <col min="6154" max="6154" width="17.140625" style="79" customWidth="1"/>
    <col min="6155" max="6155" width="14.140625" style="79" customWidth="1"/>
    <col min="6156" max="6156" width="15.28515625" style="79" customWidth="1"/>
    <col min="6157" max="6157" width="24.7109375" style="79" customWidth="1"/>
    <col min="6158" max="6159" width="21.85546875" style="79" customWidth="1"/>
    <col min="6160" max="6160" width="20.7109375" style="79" customWidth="1"/>
    <col min="6161" max="6397" width="11.42578125" style="79"/>
    <col min="6398" max="6398" width="27.28515625" style="79" bestFit="1" customWidth="1"/>
    <col min="6399" max="6399" width="27.28515625" style="79" customWidth="1"/>
    <col min="6400" max="6400" width="16" style="79" customWidth="1"/>
    <col min="6401" max="6401" width="23.28515625" style="79" customWidth="1"/>
    <col min="6402" max="6402" width="16.85546875" style="79" customWidth="1"/>
    <col min="6403" max="6403" width="20.42578125" style="79" customWidth="1"/>
    <col min="6404" max="6404" width="18" style="79" customWidth="1"/>
    <col min="6405" max="6405" width="12.85546875" style="79" customWidth="1"/>
    <col min="6406" max="6406" width="16.85546875" style="79" customWidth="1"/>
    <col min="6407" max="6407" width="18.42578125" style="79" customWidth="1"/>
    <col min="6408" max="6409" width="11.42578125" style="79" customWidth="1"/>
    <col min="6410" max="6410" width="17.140625" style="79" customWidth="1"/>
    <col min="6411" max="6411" width="14.140625" style="79" customWidth="1"/>
    <col min="6412" max="6412" width="15.28515625" style="79" customWidth="1"/>
    <col min="6413" max="6413" width="24.7109375" style="79" customWidth="1"/>
    <col min="6414" max="6415" width="21.85546875" style="79" customWidth="1"/>
    <col min="6416" max="6416" width="20.7109375" style="79" customWidth="1"/>
    <col min="6417" max="6653" width="11.42578125" style="79"/>
    <col min="6654" max="6654" width="27.28515625" style="79" bestFit="1" customWidth="1"/>
    <col min="6655" max="6655" width="27.28515625" style="79" customWidth="1"/>
    <col min="6656" max="6656" width="16" style="79" customWidth="1"/>
    <col min="6657" max="6657" width="23.28515625" style="79" customWidth="1"/>
    <col min="6658" max="6658" width="16.85546875" style="79" customWidth="1"/>
    <col min="6659" max="6659" width="20.42578125" style="79" customWidth="1"/>
    <col min="6660" max="6660" width="18" style="79" customWidth="1"/>
    <col min="6661" max="6661" width="12.85546875" style="79" customWidth="1"/>
    <col min="6662" max="6662" width="16.85546875" style="79" customWidth="1"/>
    <col min="6663" max="6663" width="18.42578125" style="79" customWidth="1"/>
    <col min="6664" max="6665" width="11.42578125" style="79" customWidth="1"/>
    <col min="6666" max="6666" width="17.140625" style="79" customWidth="1"/>
    <col min="6667" max="6667" width="14.140625" style="79" customWidth="1"/>
    <col min="6668" max="6668" width="15.28515625" style="79" customWidth="1"/>
    <col min="6669" max="6669" width="24.7109375" style="79" customWidth="1"/>
    <col min="6670" max="6671" width="21.85546875" style="79" customWidth="1"/>
    <col min="6672" max="6672" width="20.7109375" style="79" customWidth="1"/>
    <col min="6673" max="6909" width="11.42578125" style="79"/>
    <col min="6910" max="6910" width="27.28515625" style="79" bestFit="1" customWidth="1"/>
    <col min="6911" max="6911" width="27.28515625" style="79" customWidth="1"/>
    <col min="6912" max="6912" width="16" style="79" customWidth="1"/>
    <col min="6913" max="6913" width="23.28515625" style="79" customWidth="1"/>
    <col min="6914" max="6914" width="16.85546875" style="79" customWidth="1"/>
    <col min="6915" max="6915" width="20.42578125" style="79" customWidth="1"/>
    <col min="6916" max="6916" width="18" style="79" customWidth="1"/>
    <col min="6917" max="6917" width="12.85546875" style="79" customWidth="1"/>
    <col min="6918" max="6918" width="16.85546875" style="79" customWidth="1"/>
    <col min="6919" max="6919" width="18.42578125" style="79" customWidth="1"/>
    <col min="6920" max="6921" width="11.42578125" style="79" customWidth="1"/>
    <col min="6922" max="6922" width="17.140625" style="79" customWidth="1"/>
    <col min="6923" max="6923" width="14.140625" style="79" customWidth="1"/>
    <col min="6924" max="6924" width="15.28515625" style="79" customWidth="1"/>
    <col min="6925" max="6925" width="24.7109375" style="79" customWidth="1"/>
    <col min="6926" max="6927" width="21.85546875" style="79" customWidth="1"/>
    <col min="6928" max="6928" width="20.7109375" style="79" customWidth="1"/>
    <col min="6929" max="7165" width="11.42578125" style="79"/>
    <col min="7166" max="7166" width="27.28515625" style="79" bestFit="1" customWidth="1"/>
    <col min="7167" max="7167" width="27.28515625" style="79" customWidth="1"/>
    <col min="7168" max="7168" width="16" style="79" customWidth="1"/>
    <col min="7169" max="7169" width="23.28515625" style="79" customWidth="1"/>
    <col min="7170" max="7170" width="16.85546875" style="79" customWidth="1"/>
    <col min="7171" max="7171" width="20.42578125" style="79" customWidth="1"/>
    <col min="7172" max="7172" width="18" style="79" customWidth="1"/>
    <col min="7173" max="7173" width="12.85546875" style="79" customWidth="1"/>
    <col min="7174" max="7174" width="16.85546875" style="79" customWidth="1"/>
    <col min="7175" max="7175" width="18.42578125" style="79" customWidth="1"/>
    <col min="7176" max="7177" width="11.42578125" style="79" customWidth="1"/>
    <col min="7178" max="7178" width="17.140625" style="79" customWidth="1"/>
    <col min="7179" max="7179" width="14.140625" style="79" customWidth="1"/>
    <col min="7180" max="7180" width="15.28515625" style="79" customWidth="1"/>
    <col min="7181" max="7181" width="24.7109375" style="79" customWidth="1"/>
    <col min="7182" max="7183" width="21.85546875" style="79" customWidth="1"/>
    <col min="7184" max="7184" width="20.7109375" style="79" customWidth="1"/>
    <col min="7185" max="7421" width="11.42578125" style="79"/>
    <col min="7422" max="7422" width="27.28515625" style="79" bestFit="1" customWidth="1"/>
    <col min="7423" max="7423" width="27.28515625" style="79" customWidth="1"/>
    <col min="7424" max="7424" width="16" style="79" customWidth="1"/>
    <col min="7425" max="7425" width="23.28515625" style="79" customWidth="1"/>
    <col min="7426" max="7426" width="16.85546875" style="79" customWidth="1"/>
    <col min="7427" max="7427" width="20.42578125" style="79" customWidth="1"/>
    <col min="7428" max="7428" width="18" style="79" customWidth="1"/>
    <col min="7429" max="7429" width="12.85546875" style="79" customWidth="1"/>
    <col min="7430" max="7430" width="16.85546875" style="79" customWidth="1"/>
    <col min="7431" max="7431" width="18.42578125" style="79" customWidth="1"/>
    <col min="7432" max="7433" width="11.42578125" style="79" customWidth="1"/>
    <col min="7434" max="7434" width="17.140625" style="79" customWidth="1"/>
    <col min="7435" max="7435" width="14.140625" style="79" customWidth="1"/>
    <col min="7436" max="7436" width="15.28515625" style="79" customWidth="1"/>
    <col min="7437" max="7437" width="24.7109375" style="79" customWidth="1"/>
    <col min="7438" max="7439" width="21.85546875" style="79" customWidth="1"/>
    <col min="7440" max="7440" width="20.7109375" style="79" customWidth="1"/>
    <col min="7441" max="7677" width="11.42578125" style="79"/>
    <col min="7678" max="7678" width="27.28515625" style="79" bestFit="1" customWidth="1"/>
    <col min="7679" max="7679" width="27.28515625" style="79" customWidth="1"/>
    <col min="7680" max="7680" width="16" style="79" customWidth="1"/>
    <col min="7681" max="7681" width="23.28515625" style="79" customWidth="1"/>
    <col min="7682" max="7682" width="16.85546875" style="79" customWidth="1"/>
    <col min="7683" max="7683" width="20.42578125" style="79" customWidth="1"/>
    <col min="7684" max="7684" width="18" style="79" customWidth="1"/>
    <col min="7685" max="7685" width="12.85546875" style="79" customWidth="1"/>
    <col min="7686" max="7686" width="16.85546875" style="79" customWidth="1"/>
    <col min="7687" max="7687" width="18.42578125" style="79" customWidth="1"/>
    <col min="7688" max="7689" width="11.42578125" style="79" customWidth="1"/>
    <col min="7690" max="7690" width="17.140625" style="79" customWidth="1"/>
    <col min="7691" max="7691" width="14.140625" style="79" customWidth="1"/>
    <col min="7692" max="7692" width="15.28515625" style="79" customWidth="1"/>
    <col min="7693" max="7693" width="24.7109375" style="79" customWidth="1"/>
    <col min="7694" max="7695" width="21.85546875" style="79" customWidth="1"/>
    <col min="7696" max="7696" width="20.7109375" style="79" customWidth="1"/>
    <col min="7697" max="7933" width="11.42578125" style="79"/>
    <col min="7934" max="7934" width="27.28515625" style="79" bestFit="1" customWidth="1"/>
    <col min="7935" max="7935" width="27.28515625" style="79" customWidth="1"/>
    <col min="7936" max="7936" width="16" style="79" customWidth="1"/>
    <col min="7937" max="7937" width="23.28515625" style="79" customWidth="1"/>
    <col min="7938" max="7938" width="16.85546875" style="79" customWidth="1"/>
    <col min="7939" max="7939" width="20.42578125" style="79" customWidth="1"/>
    <col min="7940" max="7940" width="18" style="79" customWidth="1"/>
    <col min="7941" max="7941" width="12.85546875" style="79" customWidth="1"/>
    <col min="7942" max="7942" width="16.85546875" style="79" customWidth="1"/>
    <col min="7943" max="7943" width="18.42578125" style="79" customWidth="1"/>
    <col min="7944" max="7945" width="11.42578125" style="79" customWidth="1"/>
    <col min="7946" max="7946" width="17.140625" style="79" customWidth="1"/>
    <col min="7947" max="7947" width="14.140625" style="79" customWidth="1"/>
    <col min="7948" max="7948" width="15.28515625" style="79" customWidth="1"/>
    <col min="7949" max="7949" width="24.7109375" style="79" customWidth="1"/>
    <col min="7950" max="7951" width="21.85546875" style="79" customWidth="1"/>
    <col min="7952" max="7952" width="20.7109375" style="79" customWidth="1"/>
    <col min="7953" max="8189" width="11.42578125" style="79"/>
    <col min="8190" max="8190" width="27.28515625" style="79" bestFit="1" customWidth="1"/>
    <col min="8191" max="8191" width="27.28515625" style="79" customWidth="1"/>
    <col min="8192" max="8192" width="16" style="79" customWidth="1"/>
    <col min="8193" max="8193" width="23.28515625" style="79" customWidth="1"/>
    <col min="8194" max="8194" width="16.85546875" style="79" customWidth="1"/>
    <col min="8195" max="8195" width="20.42578125" style="79" customWidth="1"/>
    <col min="8196" max="8196" width="18" style="79" customWidth="1"/>
    <col min="8197" max="8197" width="12.85546875" style="79" customWidth="1"/>
    <col min="8198" max="8198" width="16.85546875" style="79" customWidth="1"/>
    <col min="8199" max="8199" width="18.42578125" style="79" customWidth="1"/>
    <col min="8200" max="8201" width="11.42578125" style="79" customWidth="1"/>
    <col min="8202" max="8202" width="17.140625" style="79" customWidth="1"/>
    <col min="8203" max="8203" width="14.140625" style="79" customWidth="1"/>
    <col min="8204" max="8204" width="15.28515625" style="79" customWidth="1"/>
    <col min="8205" max="8205" width="24.7109375" style="79" customWidth="1"/>
    <col min="8206" max="8207" width="21.85546875" style="79" customWidth="1"/>
    <col min="8208" max="8208" width="20.7109375" style="79" customWidth="1"/>
    <col min="8209" max="8445" width="11.42578125" style="79"/>
    <col min="8446" max="8446" width="27.28515625" style="79" bestFit="1" customWidth="1"/>
    <col min="8447" max="8447" width="27.28515625" style="79" customWidth="1"/>
    <col min="8448" max="8448" width="16" style="79" customWidth="1"/>
    <col min="8449" max="8449" width="23.28515625" style="79" customWidth="1"/>
    <col min="8450" max="8450" width="16.85546875" style="79" customWidth="1"/>
    <col min="8451" max="8451" width="20.42578125" style="79" customWidth="1"/>
    <col min="8452" max="8452" width="18" style="79" customWidth="1"/>
    <col min="8453" max="8453" width="12.85546875" style="79" customWidth="1"/>
    <col min="8454" max="8454" width="16.85546875" style="79" customWidth="1"/>
    <col min="8455" max="8455" width="18.42578125" style="79" customWidth="1"/>
    <col min="8456" max="8457" width="11.42578125" style="79" customWidth="1"/>
    <col min="8458" max="8458" width="17.140625" style="79" customWidth="1"/>
    <col min="8459" max="8459" width="14.140625" style="79" customWidth="1"/>
    <col min="8460" max="8460" width="15.28515625" style="79" customWidth="1"/>
    <col min="8461" max="8461" width="24.7109375" style="79" customWidth="1"/>
    <col min="8462" max="8463" width="21.85546875" style="79" customWidth="1"/>
    <col min="8464" max="8464" width="20.7109375" style="79" customWidth="1"/>
    <col min="8465" max="8701" width="11.42578125" style="79"/>
    <col min="8702" max="8702" width="27.28515625" style="79" bestFit="1" customWidth="1"/>
    <col min="8703" max="8703" width="27.28515625" style="79" customWidth="1"/>
    <col min="8704" max="8704" width="16" style="79" customWidth="1"/>
    <col min="8705" max="8705" width="23.28515625" style="79" customWidth="1"/>
    <col min="8706" max="8706" width="16.85546875" style="79" customWidth="1"/>
    <col min="8707" max="8707" width="20.42578125" style="79" customWidth="1"/>
    <col min="8708" max="8708" width="18" style="79" customWidth="1"/>
    <col min="8709" max="8709" width="12.85546875" style="79" customWidth="1"/>
    <col min="8710" max="8710" width="16.85546875" style="79" customWidth="1"/>
    <col min="8711" max="8711" width="18.42578125" style="79" customWidth="1"/>
    <col min="8712" max="8713" width="11.42578125" style="79" customWidth="1"/>
    <col min="8714" max="8714" width="17.140625" style="79" customWidth="1"/>
    <col min="8715" max="8715" width="14.140625" style="79" customWidth="1"/>
    <col min="8716" max="8716" width="15.28515625" style="79" customWidth="1"/>
    <col min="8717" max="8717" width="24.7109375" style="79" customWidth="1"/>
    <col min="8718" max="8719" width="21.85546875" style="79" customWidth="1"/>
    <col min="8720" max="8720" width="20.7109375" style="79" customWidth="1"/>
    <col min="8721" max="8957" width="11.42578125" style="79"/>
    <col min="8958" max="8958" width="27.28515625" style="79" bestFit="1" customWidth="1"/>
    <col min="8959" max="8959" width="27.28515625" style="79" customWidth="1"/>
    <col min="8960" max="8960" width="16" style="79" customWidth="1"/>
    <col min="8961" max="8961" width="23.28515625" style="79" customWidth="1"/>
    <col min="8962" max="8962" width="16.85546875" style="79" customWidth="1"/>
    <col min="8963" max="8963" width="20.42578125" style="79" customWidth="1"/>
    <col min="8964" max="8964" width="18" style="79" customWidth="1"/>
    <col min="8965" max="8965" width="12.85546875" style="79" customWidth="1"/>
    <col min="8966" max="8966" width="16.85546875" style="79" customWidth="1"/>
    <col min="8967" max="8967" width="18.42578125" style="79" customWidth="1"/>
    <col min="8968" max="8969" width="11.42578125" style="79" customWidth="1"/>
    <col min="8970" max="8970" width="17.140625" style="79" customWidth="1"/>
    <col min="8971" max="8971" width="14.140625" style="79" customWidth="1"/>
    <col min="8972" max="8972" width="15.28515625" style="79" customWidth="1"/>
    <col min="8973" max="8973" width="24.7109375" style="79" customWidth="1"/>
    <col min="8974" max="8975" width="21.85546875" style="79" customWidth="1"/>
    <col min="8976" max="8976" width="20.7109375" style="79" customWidth="1"/>
    <col min="8977" max="9213" width="11.42578125" style="79"/>
    <col min="9214" max="9214" width="27.28515625" style="79" bestFit="1" customWidth="1"/>
    <col min="9215" max="9215" width="27.28515625" style="79" customWidth="1"/>
    <col min="9216" max="9216" width="16" style="79" customWidth="1"/>
    <col min="9217" max="9217" width="23.28515625" style="79" customWidth="1"/>
    <col min="9218" max="9218" width="16.85546875" style="79" customWidth="1"/>
    <col min="9219" max="9219" width="20.42578125" style="79" customWidth="1"/>
    <col min="9220" max="9220" width="18" style="79" customWidth="1"/>
    <col min="9221" max="9221" width="12.85546875" style="79" customWidth="1"/>
    <col min="9222" max="9222" width="16.85546875" style="79" customWidth="1"/>
    <col min="9223" max="9223" width="18.42578125" style="79" customWidth="1"/>
    <col min="9224" max="9225" width="11.42578125" style="79" customWidth="1"/>
    <col min="9226" max="9226" width="17.140625" style="79" customWidth="1"/>
    <col min="9227" max="9227" width="14.140625" style="79" customWidth="1"/>
    <col min="9228" max="9228" width="15.28515625" style="79" customWidth="1"/>
    <col min="9229" max="9229" width="24.7109375" style="79" customWidth="1"/>
    <col min="9230" max="9231" width="21.85546875" style="79" customWidth="1"/>
    <col min="9232" max="9232" width="20.7109375" style="79" customWidth="1"/>
    <col min="9233" max="9469" width="11.42578125" style="79"/>
    <col min="9470" max="9470" width="27.28515625" style="79" bestFit="1" customWidth="1"/>
    <col min="9471" max="9471" width="27.28515625" style="79" customWidth="1"/>
    <col min="9472" max="9472" width="16" style="79" customWidth="1"/>
    <col min="9473" max="9473" width="23.28515625" style="79" customWidth="1"/>
    <col min="9474" max="9474" width="16.85546875" style="79" customWidth="1"/>
    <col min="9475" max="9475" width="20.42578125" style="79" customWidth="1"/>
    <col min="9476" max="9476" width="18" style="79" customWidth="1"/>
    <col min="9477" max="9477" width="12.85546875" style="79" customWidth="1"/>
    <col min="9478" max="9478" width="16.85546875" style="79" customWidth="1"/>
    <col min="9479" max="9479" width="18.42578125" style="79" customWidth="1"/>
    <col min="9480" max="9481" width="11.42578125" style="79" customWidth="1"/>
    <col min="9482" max="9482" width="17.140625" style="79" customWidth="1"/>
    <col min="9483" max="9483" width="14.140625" style="79" customWidth="1"/>
    <col min="9484" max="9484" width="15.28515625" style="79" customWidth="1"/>
    <col min="9485" max="9485" width="24.7109375" style="79" customWidth="1"/>
    <col min="9486" max="9487" width="21.85546875" style="79" customWidth="1"/>
    <col min="9488" max="9488" width="20.7109375" style="79" customWidth="1"/>
    <col min="9489" max="9725" width="11.42578125" style="79"/>
    <col min="9726" max="9726" width="27.28515625" style="79" bestFit="1" customWidth="1"/>
    <col min="9727" max="9727" width="27.28515625" style="79" customWidth="1"/>
    <col min="9728" max="9728" width="16" style="79" customWidth="1"/>
    <col min="9729" max="9729" width="23.28515625" style="79" customWidth="1"/>
    <col min="9730" max="9730" width="16.85546875" style="79" customWidth="1"/>
    <col min="9731" max="9731" width="20.42578125" style="79" customWidth="1"/>
    <col min="9732" max="9732" width="18" style="79" customWidth="1"/>
    <col min="9733" max="9733" width="12.85546875" style="79" customWidth="1"/>
    <col min="9734" max="9734" width="16.85546875" style="79" customWidth="1"/>
    <col min="9735" max="9735" width="18.42578125" style="79" customWidth="1"/>
    <col min="9736" max="9737" width="11.42578125" style="79" customWidth="1"/>
    <col min="9738" max="9738" width="17.140625" style="79" customWidth="1"/>
    <col min="9739" max="9739" width="14.140625" style="79" customWidth="1"/>
    <col min="9740" max="9740" width="15.28515625" style="79" customWidth="1"/>
    <col min="9741" max="9741" width="24.7109375" style="79" customWidth="1"/>
    <col min="9742" max="9743" width="21.85546875" style="79" customWidth="1"/>
    <col min="9744" max="9744" width="20.7109375" style="79" customWidth="1"/>
    <col min="9745" max="9981" width="11.42578125" style="79"/>
    <col min="9982" max="9982" width="27.28515625" style="79" bestFit="1" customWidth="1"/>
    <col min="9983" max="9983" width="27.28515625" style="79" customWidth="1"/>
    <col min="9984" max="9984" width="16" style="79" customWidth="1"/>
    <col min="9985" max="9985" width="23.28515625" style="79" customWidth="1"/>
    <col min="9986" max="9986" width="16.85546875" style="79" customWidth="1"/>
    <col min="9987" max="9987" width="20.42578125" style="79" customWidth="1"/>
    <col min="9988" max="9988" width="18" style="79" customWidth="1"/>
    <col min="9989" max="9989" width="12.85546875" style="79" customWidth="1"/>
    <col min="9990" max="9990" width="16.85546875" style="79" customWidth="1"/>
    <col min="9991" max="9991" width="18.42578125" style="79" customWidth="1"/>
    <col min="9992" max="9993" width="11.42578125" style="79" customWidth="1"/>
    <col min="9994" max="9994" width="17.140625" style="79" customWidth="1"/>
    <col min="9995" max="9995" width="14.140625" style="79" customWidth="1"/>
    <col min="9996" max="9996" width="15.28515625" style="79" customWidth="1"/>
    <col min="9997" max="9997" width="24.7109375" style="79" customWidth="1"/>
    <col min="9998" max="9999" width="21.85546875" style="79" customWidth="1"/>
    <col min="10000" max="10000" width="20.7109375" style="79" customWidth="1"/>
    <col min="10001" max="10237" width="11.42578125" style="79"/>
    <col min="10238" max="10238" width="27.28515625" style="79" bestFit="1" customWidth="1"/>
    <col min="10239" max="10239" width="27.28515625" style="79" customWidth="1"/>
    <col min="10240" max="10240" width="16" style="79" customWidth="1"/>
    <col min="10241" max="10241" width="23.28515625" style="79" customWidth="1"/>
    <col min="10242" max="10242" width="16.85546875" style="79" customWidth="1"/>
    <col min="10243" max="10243" width="20.42578125" style="79" customWidth="1"/>
    <col min="10244" max="10244" width="18" style="79" customWidth="1"/>
    <col min="10245" max="10245" width="12.85546875" style="79" customWidth="1"/>
    <col min="10246" max="10246" width="16.85546875" style="79" customWidth="1"/>
    <col min="10247" max="10247" width="18.42578125" style="79" customWidth="1"/>
    <col min="10248" max="10249" width="11.42578125" style="79" customWidth="1"/>
    <col min="10250" max="10250" width="17.140625" style="79" customWidth="1"/>
    <col min="10251" max="10251" width="14.140625" style="79" customWidth="1"/>
    <col min="10252" max="10252" width="15.28515625" style="79" customWidth="1"/>
    <col min="10253" max="10253" width="24.7109375" style="79" customWidth="1"/>
    <col min="10254" max="10255" width="21.85546875" style="79" customWidth="1"/>
    <col min="10256" max="10256" width="20.7109375" style="79" customWidth="1"/>
    <col min="10257" max="10493" width="11.42578125" style="79"/>
    <col min="10494" max="10494" width="27.28515625" style="79" bestFit="1" customWidth="1"/>
    <col min="10495" max="10495" width="27.28515625" style="79" customWidth="1"/>
    <col min="10496" max="10496" width="16" style="79" customWidth="1"/>
    <col min="10497" max="10497" width="23.28515625" style="79" customWidth="1"/>
    <col min="10498" max="10498" width="16.85546875" style="79" customWidth="1"/>
    <col min="10499" max="10499" width="20.42578125" style="79" customWidth="1"/>
    <col min="10500" max="10500" width="18" style="79" customWidth="1"/>
    <col min="10501" max="10501" width="12.85546875" style="79" customWidth="1"/>
    <col min="10502" max="10502" width="16.85546875" style="79" customWidth="1"/>
    <col min="10503" max="10503" width="18.42578125" style="79" customWidth="1"/>
    <col min="10504" max="10505" width="11.42578125" style="79" customWidth="1"/>
    <col min="10506" max="10506" width="17.140625" style="79" customWidth="1"/>
    <col min="10507" max="10507" width="14.140625" style="79" customWidth="1"/>
    <col min="10508" max="10508" width="15.28515625" style="79" customWidth="1"/>
    <col min="10509" max="10509" width="24.7109375" style="79" customWidth="1"/>
    <col min="10510" max="10511" width="21.85546875" style="79" customWidth="1"/>
    <col min="10512" max="10512" width="20.7109375" style="79" customWidth="1"/>
    <col min="10513" max="10749" width="11.42578125" style="79"/>
    <col min="10750" max="10750" width="27.28515625" style="79" bestFit="1" customWidth="1"/>
    <col min="10751" max="10751" width="27.28515625" style="79" customWidth="1"/>
    <col min="10752" max="10752" width="16" style="79" customWidth="1"/>
    <col min="10753" max="10753" width="23.28515625" style="79" customWidth="1"/>
    <col min="10754" max="10754" width="16.85546875" style="79" customWidth="1"/>
    <col min="10755" max="10755" width="20.42578125" style="79" customWidth="1"/>
    <col min="10756" max="10756" width="18" style="79" customWidth="1"/>
    <col min="10757" max="10757" width="12.85546875" style="79" customWidth="1"/>
    <col min="10758" max="10758" width="16.85546875" style="79" customWidth="1"/>
    <col min="10759" max="10759" width="18.42578125" style="79" customWidth="1"/>
    <col min="10760" max="10761" width="11.42578125" style="79" customWidth="1"/>
    <col min="10762" max="10762" width="17.140625" style="79" customWidth="1"/>
    <col min="10763" max="10763" width="14.140625" style="79" customWidth="1"/>
    <col min="10764" max="10764" width="15.28515625" style="79" customWidth="1"/>
    <col min="10765" max="10765" width="24.7109375" style="79" customWidth="1"/>
    <col min="10766" max="10767" width="21.85546875" style="79" customWidth="1"/>
    <col min="10768" max="10768" width="20.7109375" style="79" customWidth="1"/>
    <col min="10769" max="11005" width="11.42578125" style="79"/>
    <col min="11006" max="11006" width="27.28515625" style="79" bestFit="1" customWidth="1"/>
    <col min="11007" max="11007" width="27.28515625" style="79" customWidth="1"/>
    <col min="11008" max="11008" width="16" style="79" customWidth="1"/>
    <col min="11009" max="11009" width="23.28515625" style="79" customWidth="1"/>
    <col min="11010" max="11010" width="16.85546875" style="79" customWidth="1"/>
    <col min="11011" max="11011" width="20.42578125" style="79" customWidth="1"/>
    <col min="11012" max="11012" width="18" style="79" customWidth="1"/>
    <col min="11013" max="11013" width="12.85546875" style="79" customWidth="1"/>
    <col min="11014" max="11014" width="16.85546875" style="79" customWidth="1"/>
    <col min="11015" max="11015" width="18.42578125" style="79" customWidth="1"/>
    <col min="11016" max="11017" width="11.42578125" style="79" customWidth="1"/>
    <col min="11018" max="11018" width="17.140625" style="79" customWidth="1"/>
    <col min="11019" max="11019" width="14.140625" style="79" customWidth="1"/>
    <col min="11020" max="11020" width="15.28515625" style="79" customWidth="1"/>
    <col min="11021" max="11021" width="24.7109375" style="79" customWidth="1"/>
    <col min="11022" max="11023" width="21.85546875" style="79" customWidth="1"/>
    <col min="11024" max="11024" width="20.7109375" style="79" customWidth="1"/>
    <col min="11025" max="11261" width="11.42578125" style="79"/>
    <col min="11262" max="11262" width="27.28515625" style="79" bestFit="1" customWidth="1"/>
    <col min="11263" max="11263" width="27.28515625" style="79" customWidth="1"/>
    <col min="11264" max="11264" width="16" style="79" customWidth="1"/>
    <col min="11265" max="11265" width="23.28515625" style="79" customWidth="1"/>
    <col min="11266" max="11266" width="16.85546875" style="79" customWidth="1"/>
    <col min="11267" max="11267" width="20.42578125" style="79" customWidth="1"/>
    <col min="11268" max="11268" width="18" style="79" customWidth="1"/>
    <col min="11269" max="11269" width="12.85546875" style="79" customWidth="1"/>
    <col min="11270" max="11270" width="16.85546875" style="79" customWidth="1"/>
    <col min="11271" max="11271" width="18.42578125" style="79" customWidth="1"/>
    <col min="11272" max="11273" width="11.42578125" style="79" customWidth="1"/>
    <col min="11274" max="11274" width="17.140625" style="79" customWidth="1"/>
    <col min="11275" max="11275" width="14.140625" style="79" customWidth="1"/>
    <col min="11276" max="11276" width="15.28515625" style="79" customWidth="1"/>
    <col min="11277" max="11277" width="24.7109375" style="79" customWidth="1"/>
    <col min="11278" max="11279" width="21.85546875" style="79" customWidth="1"/>
    <col min="11280" max="11280" width="20.7109375" style="79" customWidth="1"/>
    <col min="11281" max="11517" width="11.42578125" style="79"/>
    <col min="11518" max="11518" width="27.28515625" style="79" bestFit="1" customWidth="1"/>
    <col min="11519" max="11519" width="27.28515625" style="79" customWidth="1"/>
    <col min="11520" max="11520" width="16" style="79" customWidth="1"/>
    <col min="11521" max="11521" width="23.28515625" style="79" customWidth="1"/>
    <col min="11522" max="11522" width="16.85546875" style="79" customWidth="1"/>
    <col min="11523" max="11523" width="20.42578125" style="79" customWidth="1"/>
    <col min="11524" max="11524" width="18" style="79" customWidth="1"/>
    <col min="11525" max="11525" width="12.85546875" style="79" customWidth="1"/>
    <col min="11526" max="11526" width="16.85546875" style="79" customWidth="1"/>
    <col min="11527" max="11527" width="18.42578125" style="79" customWidth="1"/>
    <col min="11528" max="11529" width="11.42578125" style="79" customWidth="1"/>
    <col min="11530" max="11530" width="17.140625" style="79" customWidth="1"/>
    <col min="11531" max="11531" width="14.140625" style="79" customWidth="1"/>
    <col min="11532" max="11532" width="15.28515625" style="79" customWidth="1"/>
    <col min="11533" max="11533" width="24.7109375" style="79" customWidth="1"/>
    <col min="11534" max="11535" width="21.85546875" style="79" customWidth="1"/>
    <col min="11536" max="11536" width="20.7109375" style="79" customWidth="1"/>
    <col min="11537" max="11773" width="11.42578125" style="79"/>
    <col min="11774" max="11774" width="27.28515625" style="79" bestFit="1" customWidth="1"/>
    <col min="11775" max="11775" width="27.28515625" style="79" customWidth="1"/>
    <col min="11776" max="11776" width="16" style="79" customWidth="1"/>
    <col min="11777" max="11777" width="23.28515625" style="79" customWidth="1"/>
    <col min="11778" max="11778" width="16.85546875" style="79" customWidth="1"/>
    <col min="11779" max="11779" width="20.42578125" style="79" customWidth="1"/>
    <col min="11780" max="11780" width="18" style="79" customWidth="1"/>
    <col min="11781" max="11781" width="12.85546875" style="79" customWidth="1"/>
    <col min="11782" max="11782" width="16.85546875" style="79" customWidth="1"/>
    <col min="11783" max="11783" width="18.42578125" style="79" customWidth="1"/>
    <col min="11784" max="11785" width="11.42578125" style="79" customWidth="1"/>
    <col min="11786" max="11786" width="17.140625" style="79" customWidth="1"/>
    <col min="11787" max="11787" width="14.140625" style="79" customWidth="1"/>
    <col min="11788" max="11788" width="15.28515625" style="79" customWidth="1"/>
    <col min="11789" max="11789" width="24.7109375" style="79" customWidth="1"/>
    <col min="11790" max="11791" width="21.85546875" style="79" customWidth="1"/>
    <col min="11792" max="11792" width="20.7109375" style="79" customWidth="1"/>
    <col min="11793" max="12029" width="11.42578125" style="79"/>
    <col min="12030" max="12030" width="27.28515625" style="79" bestFit="1" customWidth="1"/>
    <col min="12031" max="12031" width="27.28515625" style="79" customWidth="1"/>
    <col min="12032" max="12032" width="16" style="79" customWidth="1"/>
    <col min="12033" max="12033" width="23.28515625" style="79" customWidth="1"/>
    <col min="12034" max="12034" width="16.85546875" style="79" customWidth="1"/>
    <col min="12035" max="12035" width="20.42578125" style="79" customWidth="1"/>
    <col min="12036" max="12036" width="18" style="79" customWidth="1"/>
    <col min="12037" max="12037" width="12.85546875" style="79" customWidth="1"/>
    <col min="12038" max="12038" width="16.85546875" style="79" customWidth="1"/>
    <col min="12039" max="12039" width="18.42578125" style="79" customWidth="1"/>
    <col min="12040" max="12041" width="11.42578125" style="79" customWidth="1"/>
    <col min="12042" max="12042" width="17.140625" style="79" customWidth="1"/>
    <col min="12043" max="12043" width="14.140625" style="79" customWidth="1"/>
    <col min="12044" max="12044" width="15.28515625" style="79" customWidth="1"/>
    <col min="12045" max="12045" width="24.7109375" style="79" customWidth="1"/>
    <col min="12046" max="12047" width="21.85546875" style="79" customWidth="1"/>
    <col min="12048" max="12048" width="20.7109375" style="79" customWidth="1"/>
    <col min="12049" max="12285" width="11.42578125" style="79"/>
    <col min="12286" max="12286" width="27.28515625" style="79" bestFit="1" customWidth="1"/>
    <col min="12287" max="12287" width="27.28515625" style="79" customWidth="1"/>
    <col min="12288" max="12288" width="16" style="79" customWidth="1"/>
    <col min="12289" max="12289" width="23.28515625" style="79" customWidth="1"/>
    <col min="12290" max="12290" width="16.85546875" style="79" customWidth="1"/>
    <col min="12291" max="12291" width="20.42578125" style="79" customWidth="1"/>
    <col min="12292" max="12292" width="18" style="79" customWidth="1"/>
    <col min="12293" max="12293" width="12.85546875" style="79" customWidth="1"/>
    <col min="12294" max="12294" width="16.85546875" style="79" customWidth="1"/>
    <col min="12295" max="12295" width="18.42578125" style="79" customWidth="1"/>
    <col min="12296" max="12297" width="11.42578125" style="79" customWidth="1"/>
    <col min="12298" max="12298" width="17.140625" style="79" customWidth="1"/>
    <col min="12299" max="12299" width="14.140625" style="79" customWidth="1"/>
    <col min="12300" max="12300" width="15.28515625" style="79" customWidth="1"/>
    <col min="12301" max="12301" width="24.7109375" style="79" customWidth="1"/>
    <col min="12302" max="12303" width="21.85546875" style="79" customWidth="1"/>
    <col min="12304" max="12304" width="20.7109375" style="79" customWidth="1"/>
    <col min="12305" max="12541" width="11.42578125" style="79"/>
    <col min="12542" max="12542" width="27.28515625" style="79" bestFit="1" customWidth="1"/>
    <col min="12543" max="12543" width="27.28515625" style="79" customWidth="1"/>
    <col min="12544" max="12544" width="16" style="79" customWidth="1"/>
    <col min="12545" max="12545" width="23.28515625" style="79" customWidth="1"/>
    <col min="12546" max="12546" width="16.85546875" style="79" customWidth="1"/>
    <col min="12547" max="12547" width="20.42578125" style="79" customWidth="1"/>
    <col min="12548" max="12548" width="18" style="79" customWidth="1"/>
    <col min="12549" max="12549" width="12.85546875" style="79" customWidth="1"/>
    <col min="12550" max="12550" width="16.85546875" style="79" customWidth="1"/>
    <col min="12551" max="12551" width="18.42578125" style="79" customWidth="1"/>
    <col min="12552" max="12553" width="11.42578125" style="79" customWidth="1"/>
    <col min="12554" max="12554" width="17.140625" style="79" customWidth="1"/>
    <col min="12555" max="12555" width="14.140625" style="79" customWidth="1"/>
    <col min="12556" max="12556" width="15.28515625" style="79" customWidth="1"/>
    <col min="12557" max="12557" width="24.7109375" style="79" customWidth="1"/>
    <col min="12558" max="12559" width="21.85546875" style="79" customWidth="1"/>
    <col min="12560" max="12560" width="20.7109375" style="79" customWidth="1"/>
    <col min="12561" max="12797" width="11.42578125" style="79"/>
    <col min="12798" max="12798" width="27.28515625" style="79" bestFit="1" customWidth="1"/>
    <col min="12799" max="12799" width="27.28515625" style="79" customWidth="1"/>
    <col min="12800" max="12800" width="16" style="79" customWidth="1"/>
    <col min="12801" max="12801" width="23.28515625" style="79" customWidth="1"/>
    <col min="12802" max="12802" width="16.85546875" style="79" customWidth="1"/>
    <col min="12803" max="12803" width="20.42578125" style="79" customWidth="1"/>
    <col min="12804" max="12804" width="18" style="79" customWidth="1"/>
    <col min="12805" max="12805" width="12.85546875" style="79" customWidth="1"/>
    <col min="12806" max="12806" width="16.85546875" style="79" customWidth="1"/>
    <col min="12807" max="12807" width="18.42578125" style="79" customWidth="1"/>
    <col min="12808" max="12809" width="11.42578125" style="79" customWidth="1"/>
    <col min="12810" max="12810" width="17.140625" style="79" customWidth="1"/>
    <col min="12811" max="12811" width="14.140625" style="79" customWidth="1"/>
    <col min="12812" max="12812" width="15.28515625" style="79" customWidth="1"/>
    <col min="12813" max="12813" width="24.7109375" style="79" customWidth="1"/>
    <col min="12814" max="12815" width="21.85546875" style="79" customWidth="1"/>
    <col min="12816" max="12816" width="20.7109375" style="79" customWidth="1"/>
    <col min="12817" max="13053" width="11.42578125" style="79"/>
    <col min="13054" max="13054" width="27.28515625" style="79" bestFit="1" customWidth="1"/>
    <col min="13055" max="13055" width="27.28515625" style="79" customWidth="1"/>
    <col min="13056" max="13056" width="16" style="79" customWidth="1"/>
    <col min="13057" max="13057" width="23.28515625" style="79" customWidth="1"/>
    <col min="13058" max="13058" width="16.85546875" style="79" customWidth="1"/>
    <col min="13059" max="13059" width="20.42578125" style="79" customWidth="1"/>
    <col min="13060" max="13060" width="18" style="79" customWidth="1"/>
    <col min="13061" max="13061" width="12.85546875" style="79" customWidth="1"/>
    <col min="13062" max="13062" width="16.85546875" style="79" customWidth="1"/>
    <col min="13063" max="13063" width="18.42578125" style="79" customWidth="1"/>
    <col min="13064" max="13065" width="11.42578125" style="79" customWidth="1"/>
    <col min="13066" max="13066" width="17.140625" style="79" customWidth="1"/>
    <col min="13067" max="13067" width="14.140625" style="79" customWidth="1"/>
    <col min="13068" max="13068" width="15.28515625" style="79" customWidth="1"/>
    <col min="13069" max="13069" width="24.7109375" style="79" customWidth="1"/>
    <col min="13070" max="13071" width="21.85546875" style="79" customWidth="1"/>
    <col min="13072" max="13072" width="20.7109375" style="79" customWidth="1"/>
    <col min="13073" max="13309" width="11.42578125" style="79"/>
    <col min="13310" max="13310" width="27.28515625" style="79" bestFit="1" customWidth="1"/>
    <col min="13311" max="13311" width="27.28515625" style="79" customWidth="1"/>
    <col min="13312" max="13312" width="16" style="79" customWidth="1"/>
    <col min="13313" max="13313" width="23.28515625" style="79" customWidth="1"/>
    <col min="13314" max="13314" width="16.85546875" style="79" customWidth="1"/>
    <col min="13315" max="13315" width="20.42578125" style="79" customWidth="1"/>
    <col min="13316" max="13316" width="18" style="79" customWidth="1"/>
    <col min="13317" max="13317" width="12.85546875" style="79" customWidth="1"/>
    <col min="13318" max="13318" width="16.85546875" style="79" customWidth="1"/>
    <col min="13319" max="13319" width="18.42578125" style="79" customWidth="1"/>
    <col min="13320" max="13321" width="11.42578125" style="79" customWidth="1"/>
    <col min="13322" max="13322" width="17.140625" style="79" customWidth="1"/>
    <col min="13323" max="13323" width="14.140625" style="79" customWidth="1"/>
    <col min="13324" max="13324" width="15.28515625" style="79" customWidth="1"/>
    <col min="13325" max="13325" width="24.7109375" style="79" customWidth="1"/>
    <col min="13326" max="13327" width="21.85546875" style="79" customWidth="1"/>
    <col min="13328" max="13328" width="20.7109375" style="79" customWidth="1"/>
    <col min="13329" max="13565" width="11.42578125" style="79"/>
    <col min="13566" max="13566" width="27.28515625" style="79" bestFit="1" customWidth="1"/>
    <col min="13567" max="13567" width="27.28515625" style="79" customWidth="1"/>
    <col min="13568" max="13568" width="16" style="79" customWidth="1"/>
    <col min="13569" max="13569" width="23.28515625" style="79" customWidth="1"/>
    <col min="13570" max="13570" width="16.85546875" style="79" customWidth="1"/>
    <col min="13571" max="13571" width="20.42578125" style="79" customWidth="1"/>
    <col min="13572" max="13572" width="18" style="79" customWidth="1"/>
    <col min="13573" max="13573" width="12.85546875" style="79" customWidth="1"/>
    <col min="13574" max="13574" width="16.85546875" style="79" customWidth="1"/>
    <col min="13575" max="13575" width="18.42578125" style="79" customWidth="1"/>
    <col min="13576" max="13577" width="11.42578125" style="79" customWidth="1"/>
    <col min="13578" max="13578" width="17.140625" style="79" customWidth="1"/>
    <col min="13579" max="13579" width="14.140625" style="79" customWidth="1"/>
    <col min="13580" max="13580" width="15.28515625" style="79" customWidth="1"/>
    <col min="13581" max="13581" width="24.7109375" style="79" customWidth="1"/>
    <col min="13582" max="13583" width="21.85546875" style="79" customWidth="1"/>
    <col min="13584" max="13584" width="20.7109375" style="79" customWidth="1"/>
    <col min="13585" max="13821" width="11.42578125" style="79"/>
    <col min="13822" max="13822" width="27.28515625" style="79" bestFit="1" customWidth="1"/>
    <col min="13823" max="13823" width="27.28515625" style="79" customWidth="1"/>
    <col min="13824" max="13824" width="16" style="79" customWidth="1"/>
    <col min="13825" max="13825" width="23.28515625" style="79" customWidth="1"/>
    <col min="13826" max="13826" width="16.85546875" style="79" customWidth="1"/>
    <col min="13827" max="13827" width="20.42578125" style="79" customWidth="1"/>
    <col min="13828" max="13828" width="18" style="79" customWidth="1"/>
    <col min="13829" max="13829" width="12.85546875" style="79" customWidth="1"/>
    <col min="13830" max="13830" width="16.85546875" style="79" customWidth="1"/>
    <col min="13831" max="13831" width="18.42578125" style="79" customWidth="1"/>
    <col min="13832" max="13833" width="11.42578125" style="79" customWidth="1"/>
    <col min="13834" max="13834" width="17.140625" style="79" customWidth="1"/>
    <col min="13835" max="13835" width="14.140625" style="79" customWidth="1"/>
    <col min="13836" max="13836" width="15.28515625" style="79" customWidth="1"/>
    <col min="13837" max="13837" width="24.7109375" style="79" customWidth="1"/>
    <col min="13838" max="13839" width="21.85546875" style="79" customWidth="1"/>
    <col min="13840" max="13840" width="20.7109375" style="79" customWidth="1"/>
    <col min="13841" max="14077" width="11.42578125" style="79"/>
    <col min="14078" max="14078" width="27.28515625" style="79" bestFit="1" customWidth="1"/>
    <col min="14079" max="14079" width="27.28515625" style="79" customWidth="1"/>
    <col min="14080" max="14080" width="16" style="79" customWidth="1"/>
    <col min="14081" max="14081" width="23.28515625" style="79" customWidth="1"/>
    <col min="14082" max="14082" width="16.85546875" style="79" customWidth="1"/>
    <col min="14083" max="14083" width="20.42578125" style="79" customWidth="1"/>
    <col min="14084" max="14084" width="18" style="79" customWidth="1"/>
    <col min="14085" max="14085" width="12.85546875" style="79" customWidth="1"/>
    <col min="14086" max="14086" width="16.85546875" style="79" customWidth="1"/>
    <col min="14087" max="14087" width="18.42578125" style="79" customWidth="1"/>
    <col min="14088" max="14089" width="11.42578125" style="79" customWidth="1"/>
    <col min="14090" max="14090" width="17.140625" style="79" customWidth="1"/>
    <col min="14091" max="14091" width="14.140625" style="79" customWidth="1"/>
    <col min="14092" max="14092" width="15.28515625" style="79" customWidth="1"/>
    <col min="14093" max="14093" width="24.7109375" style="79" customWidth="1"/>
    <col min="14094" max="14095" width="21.85546875" style="79" customWidth="1"/>
    <col min="14096" max="14096" width="20.7109375" style="79" customWidth="1"/>
    <col min="14097" max="14333" width="11.42578125" style="79"/>
    <col min="14334" max="14334" width="27.28515625" style="79" bestFit="1" customWidth="1"/>
    <col min="14335" max="14335" width="27.28515625" style="79" customWidth="1"/>
    <col min="14336" max="14336" width="16" style="79" customWidth="1"/>
    <col min="14337" max="14337" width="23.28515625" style="79" customWidth="1"/>
    <col min="14338" max="14338" width="16.85546875" style="79" customWidth="1"/>
    <col min="14339" max="14339" width="20.42578125" style="79" customWidth="1"/>
    <col min="14340" max="14340" width="18" style="79" customWidth="1"/>
    <col min="14341" max="14341" width="12.85546875" style="79" customWidth="1"/>
    <col min="14342" max="14342" width="16.85546875" style="79" customWidth="1"/>
    <col min="14343" max="14343" width="18.42578125" style="79" customWidth="1"/>
    <col min="14344" max="14345" width="11.42578125" style="79" customWidth="1"/>
    <col min="14346" max="14346" width="17.140625" style="79" customWidth="1"/>
    <col min="14347" max="14347" width="14.140625" style="79" customWidth="1"/>
    <col min="14348" max="14348" width="15.28515625" style="79" customWidth="1"/>
    <col min="14349" max="14349" width="24.7109375" style="79" customWidth="1"/>
    <col min="14350" max="14351" width="21.85546875" style="79" customWidth="1"/>
    <col min="14352" max="14352" width="20.7109375" style="79" customWidth="1"/>
    <col min="14353" max="14589" width="11.42578125" style="79"/>
    <col min="14590" max="14590" width="27.28515625" style="79" bestFit="1" customWidth="1"/>
    <col min="14591" max="14591" width="27.28515625" style="79" customWidth="1"/>
    <col min="14592" max="14592" width="16" style="79" customWidth="1"/>
    <col min="14593" max="14593" width="23.28515625" style="79" customWidth="1"/>
    <col min="14594" max="14594" width="16.85546875" style="79" customWidth="1"/>
    <col min="14595" max="14595" width="20.42578125" style="79" customWidth="1"/>
    <col min="14596" max="14596" width="18" style="79" customWidth="1"/>
    <col min="14597" max="14597" width="12.85546875" style="79" customWidth="1"/>
    <col min="14598" max="14598" width="16.85546875" style="79" customWidth="1"/>
    <col min="14599" max="14599" width="18.42578125" style="79" customWidth="1"/>
    <col min="14600" max="14601" width="11.42578125" style="79" customWidth="1"/>
    <col min="14602" max="14602" width="17.140625" style="79" customWidth="1"/>
    <col min="14603" max="14603" width="14.140625" style="79" customWidth="1"/>
    <col min="14604" max="14604" width="15.28515625" style="79" customWidth="1"/>
    <col min="14605" max="14605" width="24.7109375" style="79" customWidth="1"/>
    <col min="14606" max="14607" width="21.85546875" style="79" customWidth="1"/>
    <col min="14608" max="14608" width="20.7109375" style="79" customWidth="1"/>
    <col min="14609" max="14845" width="11.42578125" style="79"/>
    <col min="14846" max="14846" width="27.28515625" style="79" bestFit="1" customWidth="1"/>
    <col min="14847" max="14847" width="27.28515625" style="79" customWidth="1"/>
    <col min="14848" max="14848" width="16" style="79" customWidth="1"/>
    <col min="14849" max="14849" width="23.28515625" style="79" customWidth="1"/>
    <col min="14850" max="14850" width="16.85546875" style="79" customWidth="1"/>
    <col min="14851" max="14851" width="20.42578125" style="79" customWidth="1"/>
    <col min="14852" max="14852" width="18" style="79" customWidth="1"/>
    <col min="14853" max="14853" width="12.85546875" style="79" customWidth="1"/>
    <col min="14854" max="14854" width="16.85546875" style="79" customWidth="1"/>
    <col min="14855" max="14855" width="18.42578125" style="79" customWidth="1"/>
    <col min="14856" max="14857" width="11.42578125" style="79" customWidth="1"/>
    <col min="14858" max="14858" width="17.140625" style="79" customWidth="1"/>
    <col min="14859" max="14859" width="14.140625" style="79" customWidth="1"/>
    <col min="14860" max="14860" width="15.28515625" style="79" customWidth="1"/>
    <col min="14861" max="14861" width="24.7109375" style="79" customWidth="1"/>
    <col min="14862" max="14863" width="21.85546875" style="79" customWidth="1"/>
    <col min="14864" max="14864" width="20.7109375" style="79" customWidth="1"/>
    <col min="14865" max="15101" width="11.42578125" style="79"/>
    <col min="15102" max="15102" width="27.28515625" style="79" bestFit="1" customWidth="1"/>
    <col min="15103" max="15103" width="27.28515625" style="79" customWidth="1"/>
    <col min="15104" max="15104" width="16" style="79" customWidth="1"/>
    <col min="15105" max="15105" width="23.28515625" style="79" customWidth="1"/>
    <col min="15106" max="15106" width="16.85546875" style="79" customWidth="1"/>
    <col min="15107" max="15107" width="20.42578125" style="79" customWidth="1"/>
    <col min="15108" max="15108" width="18" style="79" customWidth="1"/>
    <col min="15109" max="15109" width="12.85546875" style="79" customWidth="1"/>
    <col min="15110" max="15110" width="16.85546875" style="79" customWidth="1"/>
    <col min="15111" max="15111" width="18.42578125" style="79" customWidth="1"/>
    <col min="15112" max="15113" width="11.42578125" style="79" customWidth="1"/>
    <col min="15114" max="15114" width="17.140625" style="79" customWidth="1"/>
    <col min="15115" max="15115" width="14.140625" style="79" customWidth="1"/>
    <col min="15116" max="15116" width="15.28515625" style="79" customWidth="1"/>
    <col min="15117" max="15117" width="24.7109375" style="79" customWidth="1"/>
    <col min="15118" max="15119" width="21.85546875" style="79" customWidth="1"/>
    <col min="15120" max="15120" width="20.7109375" style="79" customWidth="1"/>
    <col min="15121" max="15357" width="11.42578125" style="79"/>
    <col min="15358" max="15358" width="27.28515625" style="79" bestFit="1" customWidth="1"/>
    <col min="15359" max="15359" width="27.28515625" style="79" customWidth="1"/>
    <col min="15360" max="15360" width="16" style="79" customWidth="1"/>
    <col min="15361" max="15361" width="23.28515625" style="79" customWidth="1"/>
    <col min="15362" max="15362" width="16.85546875" style="79" customWidth="1"/>
    <col min="15363" max="15363" width="20.42578125" style="79" customWidth="1"/>
    <col min="15364" max="15364" width="18" style="79" customWidth="1"/>
    <col min="15365" max="15365" width="12.85546875" style="79" customWidth="1"/>
    <col min="15366" max="15366" width="16.85546875" style="79" customWidth="1"/>
    <col min="15367" max="15367" width="18.42578125" style="79" customWidth="1"/>
    <col min="15368" max="15369" width="11.42578125" style="79" customWidth="1"/>
    <col min="15370" max="15370" width="17.140625" style="79" customWidth="1"/>
    <col min="15371" max="15371" width="14.140625" style="79" customWidth="1"/>
    <col min="15372" max="15372" width="15.28515625" style="79" customWidth="1"/>
    <col min="15373" max="15373" width="24.7109375" style="79" customWidth="1"/>
    <col min="15374" max="15375" width="21.85546875" style="79" customWidth="1"/>
    <col min="15376" max="15376" width="20.7109375" style="79" customWidth="1"/>
    <col min="15377" max="15613" width="11.42578125" style="79"/>
    <col min="15614" max="15614" width="27.28515625" style="79" bestFit="1" customWidth="1"/>
    <col min="15615" max="15615" width="27.28515625" style="79" customWidth="1"/>
    <col min="15616" max="15616" width="16" style="79" customWidth="1"/>
    <col min="15617" max="15617" width="23.28515625" style="79" customWidth="1"/>
    <col min="15618" max="15618" width="16.85546875" style="79" customWidth="1"/>
    <col min="15619" max="15619" width="20.42578125" style="79" customWidth="1"/>
    <col min="15620" max="15620" width="18" style="79" customWidth="1"/>
    <col min="15621" max="15621" width="12.85546875" style="79" customWidth="1"/>
    <col min="15622" max="15622" width="16.85546875" style="79" customWidth="1"/>
    <col min="15623" max="15623" width="18.42578125" style="79" customWidth="1"/>
    <col min="15624" max="15625" width="11.42578125" style="79" customWidth="1"/>
    <col min="15626" max="15626" width="17.140625" style="79" customWidth="1"/>
    <col min="15627" max="15627" width="14.140625" style="79" customWidth="1"/>
    <col min="15628" max="15628" width="15.28515625" style="79" customWidth="1"/>
    <col min="15629" max="15629" width="24.7109375" style="79" customWidth="1"/>
    <col min="15630" max="15631" width="21.85546875" style="79" customWidth="1"/>
    <col min="15632" max="15632" width="20.7109375" style="79" customWidth="1"/>
    <col min="15633" max="15869" width="11.42578125" style="79"/>
    <col min="15870" max="15870" width="27.28515625" style="79" bestFit="1" customWidth="1"/>
    <col min="15871" max="15871" width="27.28515625" style="79" customWidth="1"/>
    <col min="15872" max="15872" width="16" style="79" customWidth="1"/>
    <col min="15873" max="15873" width="23.28515625" style="79" customWidth="1"/>
    <col min="15874" max="15874" width="16.85546875" style="79" customWidth="1"/>
    <col min="15875" max="15875" width="20.42578125" style="79" customWidth="1"/>
    <col min="15876" max="15876" width="18" style="79" customWidth="1"/>
    <col min="15877" max="15877" width="12.85546875" style="79" customWidth="1"/>
    <col min="15878" max="15878" width="16.85546875" style="79" customWidth="1"/>
    <col min="15879" max="15879" width="18.42578125" style="79" customWidth="1"/>
    <col min="15880" max="15881" width="11.42578125" style="79" customWidth="1"/>
    <col min="15882" max="15882" width="17.140625" style="79" customWidth="1"/>
    <col min="15883" max="15883" width="14.140625" style="79" customWidth="1"/>
    <col min="15884" max="15884" width="15.28515625" style="79" customWidth="1"/>
    <col min="15885" max="15885" width="24.7109375" style="79" customWidth="1"/>
    <col min="15886" max="15887" width="21.85546875" style="79" customWidth="1"/>
    <col min="15888" max="15888" width="20.7109375" style="79" customWidth="1"/>
    <col min="15889" max="16125" width="11.42578125" style="79"/>
    <col min="16126" max="16126" width="27.28515625" style="79" bestFit="1" customWidth="1"/>
    <col min="16127" max="16127" width="27.28515625" style="79" customWidth="1"/>
    <col min="16128" max="16128" width="16" style="79" customWidth="1"/>
    <col min="16129" max="16129" width="23.28515625" style="79" customWidth="1"/>
    <col min="16130" max="16130" width="16.85546875" style="79" customWidth="1"/>
    <col min="16131" max="16131" width="20.42578125" style="79" customWidth="1"/>
    <col min="16132" max="16132" width="18" style="79" customWidth="1"/>
    <col min="16133" max="16133" width="12.85546875" style="79" customWidth="1"/>
    <col min="16134" max="16134" width="16.85546875" style="79" customWidth="1"/>
    <col min="16135" max="16135" width="18.42578125" style="79" customWidth="1"/>
    <col min="16136" max="16137" width="11.42578125" style="79" customWidth="1"/>
    <col min="16138" max="16138" width="17.140625" style="79" customWidth="1"/>
    <col min="16139" max="16139" width="14.140625" style="79" customWidth="1"/>
    <col min="16140" max="16140" width="15.28515625" style="79" customWidth="1"/>
    <col min="16141" max="16141" width="24.7109375" style="79" customWidth="1"/>
    <col min="16142" max="16143" width="21.85546875" style="79" customWidth="1"/>
    <col min="16144" max="16144" width="20.7109375" style="79" customWidth="1"/>
    <col min="16145" max="16384" width="11.42578125" style="79"/>
  </cols>
  <sheetData>
    <row r="1" spans="1:22" s="61" customFormat="1" x14ac:dyDescent="0.25">
      <c r="D1" s="187">
        <v>2018</v>
      </c>
      <c r="E1" s="187"/>
      <c r="F1" s="187"/>
      <c r="G1" s="187"/>
      <c r="H1" s="187"/>
      <c r="I1" s="187"/>
      <c r="J1" s="181">
        <v>2019</v>
      </c>
      <c r="K1" s="181"/>
      <c r="L1" s="181"/>
      <c r="M1" s="181"/>
      <c r="N1" s="181"/>
      <c r="O1" s="182">
        <v>2020</v>
      </c>
      <c r="P1" s="182"/>
      <c r="Q1" s="182"/>
      <c r="R1" s="182"/>
      <c r="S1" s="182"/>
    </row>
    <row r="2" spans="1:22" s="61" customFormat="1" ht="51" x14ac:dyDescent="0.25">
      <c r="A2" s="41" t="s">
        <v>6</v>
      </c>
      <c r="B2" s="41" t="s">
        <v>7</v>
      </c>
      <c r="C2" s="42" t="s">
        <v>8</v>
      </c>
      <c r="D2" s="42" t="s">
        <v>9</v>
      </c>
      <c r="E2" s="41" t="s">
        <v>9</v>
      </c>
      <c r="F2" s="41" t="s">
        <v>10</v>
      </c>
      <c r="G2" s="41" t="s">
        <v>11</v>
      </c>
      <c r="H2" s="41" t="s">
        <v>12</v>
      </c>
      <c r="I2" s="41" t="s">
        <v>13</v>
      </c>
      <c r="J2" s="42" t="s">
        <v>9</v>
      </c>
      <c r="K2" s="41" t="s">
        <v>10</v>
      </c>
      <c r="L2" s="41" t="s">
        <v>11</v>
      </c>
      <c r="M2" s="41" t="s">
        <v>12</v>
      </c>
      <c r="N2" s="41" t="s">
        <v>13</v>
      </c>
      <c r="O2" s="62" t="s">
        <v>9</v>
      </c>
      <c r="P2" s="63" t="s">
        <v>39</v>
      </c>
      <c r="Q2" s="63" t="s">
        <v>11</v>
      </c>
      <c r="R2" s="63" t="s">
        <v>12</v>
      </c>
      <c r="S2" s="63" t="s">
        <v>13</v>
      </c>
    </row>
    <row r="3" spans="1:22" s="70" customFormat="1" ht="38.25" x14ac:dyDescent="0.25">
      <c r="A3" s="43">
        <v>1</v>
      </c>
      <c r="B3" s="44" t="s">
        <v>30</v>
      </c>
      <c r="C3" s="45" t="s">
        <v>14</v>
      </c>
      <c r="D3" s="46">
        <v>1</v>
      </c>
      <c r="E3" s="46">
        <v>4</v>
      </c>
      <c r="F3" s="47">
        <v>71740000</v>
      </c>
      <c r="G3" s="47">
        <f t="shared" ref="G3:G11" si="0">ROUND(F3*0.19,0)</f>
        <v>13630600</v>
      </c>
      <c r="H3" s="48">
        <f>+F3+G3</f>
        <v>85370600</v>
      </c>
      <c r="I3" s="49">
        <f>+H3*E3</f>
        <v>341482400</v>
      </c>
      <c r="J3" s="64">
        <v>8</v>
      </c>
      <c r="K3" s="65">
        <v>78650800</v>
      </c>
      <c r="L3" s="65" t="s">
        <v>38</v>
      </c>
      <c r="M3" s="65" t="s">
        <v>38</v>
      </c>
      <c r="N3" s="66">
        <f>K3*J3</f>
        <v>629206400</v>
      </c>
      <c r="O3" s="50">
        <v>5.5</v>
      </c>
      <c r="P3" s="67">
        <v>44896340</v>
      </c>
      <c r="Q3" s="68">
        <f t="shared" ref="Q3:Q12" si="1">+P3*19%</f>
        <v>8530304.5999999996</v>
      </c>
      <c r="R3" s="67">
        <f>+P3+Q3</f>
        <v>53426644.600000001</v>
      </c>
      <c r="S3" s="68">
        <f>R3*O3</f>
        <v>293846545.30000001</v>
      </c>
      <c r="T3" s="69"/>
    </row>
    <row r="4" spans="1:22" s="70" customFormat="1" ht="86.25" customHeight="1" x14ac:dyDescent="0.25">
      <c r="A4" s="43">
        <v>2</v>
      </c>
      <c r="B4" s="51" t="s">
        <v>31</v>
      </c>
      <c r="C4" s="45" t="s">
        <v>14</v>
      </c>
      <c r="D4" s="46">
        <v>1</v>
      </c>
      <c r="E4" s="46"/>
      <c r="F4" s="47"/>
      <c r="G4" s="47">
        <f t="shared" si="0"/>
        <v>0</v>
      </c>
      <c r="H4" s="48">
        <f>+F4+G4</f>
        <v>0</v>
      </c>
      <c r="I4" s="52">
        <f>+H4*E4</f>
        <v>0</v>
      </c>
      <c r="J4" s="64">
        <v>8</v>
      </c>
      <c r="K4" s="65">
        <v>51123067</v>
      </c>
      <c r="L4" s="65" t="s">
        <v>38</v>
      </c>
      <c r="M4" s="65" t="s">
        <v>38</v>
      </c>
      <c r="N4" s="71">
        <f>K4*J4</f>
        <v>408984536</v>
      </c>
      <c r="O4" s="50">
        <v>5.5</v>
      </c>
      <c r="P4" s="67">
        <v>50340437</v>
      </c>
      <c r="Q4" s="68">
        <f t="shared" si="1"/>
        <v>9564683.0299999993</v>
      </c>
      <c r="R4" s="67">
        <f>+P4+Q4</f>
        <v>59905120.030000001</v>
      </c>
      <c r="S4" s="68">
        <f>R4*O4</f>
        <v>329478160.16500002</v>
      </c>
      <c r="T4" s="69"/>
    </row>
    <row r="5" spans="1:22" s="70" customFormat="1" ht="45" customHeight="1" x14ac:dyDescent="0.25">
      <c r="A5" s="183">
        <v>3</v>
      </c>
      <c r="B5" s="184" t="s">
        <v>32</v>
      </c>
      <c r="C5" s="53" t="s">
        <v>15</v>
      </c>
      <c r="D5" s="46">
        <v>1</v>
      </c>
      <c r="E5" s="54">
        <v>2</v>
      </c>
      <c r="F5" s="47">
        <v>44400000</v>
      </c>
      <c r="G5" s="47">
        <f t="shared" si="0"/>
        <v>8436000</v>
      </c>
      <c r="H5" s="48">
        <f t="shared" ref="H5:H11" si="2">+F5+G5</f>
        <v>52836000</v>
      </c>
      <c r="I5" s="52">
        <f t="shared" ref="I5:I13" si="3">+H5*E5</f>
        <v>105672000</v>
      </c>
      <c r="J5" s="54">
        <v>1</v>
      </c>
      <c r="K5" s="66">
        <v>42406430</v>
      </c>
      <c r="L5" s="66">
        <f t="shared" ref="L5:L12" si="4">+K5*19%</f>
        <v>8057221.7000000002</v>
      </c>
      <c r="M5" s="66">
        <f t="shared" ref="M5:M11" si="5">+K5+L5</f>
        <v>50463651.700000003</v>
      </c>
      <c r="N5" s="71">
        <f t="shared" ref="N5:N13" si="6">+M5*J5</f>
        <v>50463651.700000003</v>
      </c>
      <c r="O5" s="55">
        <v>1</v>
      </c>
      <c r="P5" s="68">
        <v>43113204</v>
      </c>
      <c r="Q5" s="68">
        <f t="shared" si="1"/>
        <v>8191508.7599999998</v>
      </c>
      <c r="R5" s="68">
        <f t="shared" ref="R5:R12" si="7">+P5+Q5</f>
        <v>51304712.759999998</v>
      </c>
      <c r="S5" s="68">
        <f t="shared" ref="S5:S13" si="8">+R5*O5</f>
        <v>51304712.759999998</v>
      </c>
      <c r="T5" s="69"/>
    </row>
    <row r="6" spans="1:22" s="70" customFormat="1" ht="38.25" x14ac:dyDescent="0.25">
      <c r="A6" s="183"/>
      <c r="B6" s="185"/>
      <c r="C6" s="53" t="s">
        <v>16</v>
      </c>
      <c r="D6" s="46">
        <v>1</v>
      </c>
      <c r="E6" s="54">
        <v>2</v>
      </c>
      <c r="F6" s="56">
        <v>32813333</v>
      </c>
      <c r="G6" s="47">
        <f t="shared" si="0"/>
        <v>6234533</v>
      </c>
      <c r="H6" s="48">
        <f t="shared" si="2"/>
        <v>39047866</v>
      </c>
      <c r="I6" s="52">
        <f t="shared" si="3"/>
        <v>78095732</v>
      </c>
      <c r="J6" s="54">
        <v>2</v>
      </c>
      <c r="K6" s="66">
        <v>28868887</v>
      </c>
      <c r="L6" s="66">
        <f t="shared" si="4"/>
        <v>5485088.5300000003</v>
      </c>
      <c r="M6" s="66">
        <f t="shared" si="5"/>
        <v>34353975.530000001</v>
      </c>
      <c r="N6" s="71">
        <f t="shared" si="6"/>
        <v>68707951.060000002</v>
      </c>
      <c r="O6" s="55">
        <v>1</v>
      </c>
      <c r="P6" s="68">
        <v>29350035</v>
      </c>
      <c r="Q6" s="68">
        <f t="shared" si="1"/>
        <v>5576506.6500000004</v>
      </c>
      <c r="R6" s="68">
        <f t="shared" si="7"/>
        <v>34926541.649999999</v>
      </c>
      <c r="S6" s="68">
        <f t="shared" si="8"/>
        <v>34926541.649999999</v>
      </c>
      <c r="T6" s="69"/>
    </row>
    <row r="7" spans="1:22" s="70" customFormat="1" ht="63.75" x14ac:dyDescent="0.25">
      <c r="A7" s="183"/>
      <c r="B7" s="185"/>
      <c r="C7" s="53" t="s">
        <v>17</v>
      </c>
      <c r="D7" s="46">
        <v>1</v>
      </c>
      <c r="E7" s="54">
        <v>2</v>
      </c>
      <c r="F7" s="56">
        <v>17333333</v>
      </c>
      <c r="G7" s="47">
        <f t="shared" si="0"/>
        <v>3293333</v>
      </c>
      <c r="H7" s="48">
        <f t="shared" si="2"/>
        <v>20626666</v>
      </c>
      <c r="I7" s="52">
        <f t="shared" si="3"/>
        <v>41253332</v>
      </c>
      <c r="J7" s="54">
        <v>2</v>
      </c>
      <c r="K7" s="66">
        <v>34772980</v>
      </c>
      <c r="L7" s="66">
        <f t="shared" si="4"/>
        <v>6606866.2000000002</v>
      </c>
      <c r="M7" s="66">
        <f t="shared" si="5"/>
        <v>41379846.200000003</v>
      </c>
      <c r="N7" s="71">
        <f t="shared" si="6"/>
        <v>82759692.400000006</v>
      </c>
      <c r="O7" s="55">
        <v>1</v>
      </c>
      <c r="P7" s="68">
        <v>35352529</v>
      </c>
      <c r="Q7" s="68">
        <f t="shared" si="1"/>
        <v>6716980.5099999998</v>
      </c>
      <c r="R7" s="68">
        <f t="shared" si="7"/>
        <v>42069509.509999998</v>
      </c>
      <c r="S7" s="68">
        <f t="shared" si="8"/>
        <v>42069509.509999998</v>
      </c>
      <c r="T7" s="69"/>
    </row>
    <row r="8" spans="1:22" s="70" customFormat="1" ht="25.5" x14ac:dyDescent="0.25">
      <c r="A8" s="183"/>
      <c r="B8" s="185"/>
      <c r="C8" s="53" t="s">
        <v>18</v>
      </c>
      <c r="D8" s="46">
        <v>1</v>
      </c>
      <c r="E8" s="54">
        <v>2</v>
      </c>
      <c r="F8" s="56">
        <v>7440000</v>
      </c>
      <c r="G8" s="47">
        <f t="shared" si="0"/>
        <v>1413600</v>
      </c>
      <c r="H8" s="48">
        <f t="shared" si="2"/>
        <v>8853600</v>
      </c>
      <c r="I8" s="52">
        <f t="shared" si="3"/>
        <v>17707200</v>
      </c>
      <c r="J8" s="54">
        <v>3</v>
      </c>
      <c r="K8" s="66">
        <v>9050929</v>
      </c>
      <c r="L8" s="66">
        <f t="shared" si="4"/>
        <v>1719676.51</v>
      </c>
      <c r="M8" s="66">
        <f t="shared" si="5"/>
        <v>10770605.51</v>
      </c>
      <c r="N8" s="72">
        <f t="shared" si="6"/>
        <v>32311816.530000001</v>
      </c>
      <c r="O8" s="55">
        <v>2</v>
      </c>
      <c r="P8" s="68">
        <v>10874828</v>
      </c>
      <c r="Q8" s="68">
        <f t="shared" si="1"/>
        <v>2066217.32</v>
      </c>
      <c r="R8" s="68">
        <f t="shared" si="7"/>
        <v>12941045.32</v>
      </c>
      <c r="S8" s="68">
        <f t="shared" si="8"/>
        <v>25882090.640000001</v>
      </c>
      <c r="T8" s="69"/>
    </row>
    <row r="9" spans="1:22" s="70" customFormat="1" ht="63.75" x14ac:dyDescent="0.25">
      <c r="A9" s="183"/>
      <c r="B9" s="185"/>
      <c r="C9" s="53" t="s">
        <v>19</v>
      </c>
      <c r="D9" s="46">
        <v>1</v>
      </c>
      <c r="E9" s="54">
        <v>4</v>
      </c>
      <c r="F9" s="56">
        <v>11160000</v>
      </c>
      <c r="G9" s="47">
        <f t="shared" si="0"/>
        <v>2120400</v>
      </c>
      <c r="H9" s="48">
        <f t="shared" si="2"/>
        <v>13280400</v>
      </c>
      <c r="I9" s="52">
        <f t="shared" si="3"/>
        <v>53121600</v>
      </c>
      <c r="J9" s="54">
        <v>8</v>
      </c>
      <c r="K9" s="66">
        <v>3848684</v>
      </c>
      <c r="L9" s="66">
        <f t="shared" si="4"/>
        <v>731249.96</v>
      </c>
      <c r="M9" s="66">
        <f t="shared" si="5"/>
        <v>4579933.96</v>
      </c>
      <c r="N9" s="71">
        <f t="shared" si="6"/>
        <v>36639471.68</v>
      </c>
      <c r="O9" s="55">
        <v>5</v>
      </c>
      <c r="P9" s="68">
        <v>6707706.3999999994</v>
      </c>
      <c r="Q9" s="68">
        <f>ROUND((P9*19%),0)</f>
        <v>1274464</v>
      </c>
      <c r="R9" s="68">
        <f>ROUND((P9+Q9),0)</f>
        <v>7982170</v>
      </c>
      <c r="S9" s="68">
        <f>ROUND((R9*O9),0)</f>
        <v>39910850</v>
      </c>
      <c r="T9" s="69"/>
    </row>
    <row r="10" spans="1:22" s="70" customFormat="1" ht="51" x14ac:dyDescent="0.25">
      <c r="A10" s="183"/>
      <c r="B10" s="185"/>
      <c r="C10" s="53" t="s">
        <v>28</v>
      </c>
      <c r="D10" s="46">
        <v>1</v>
      </c>
      <c r="E10" s="54">
        <v>2</v>
      </c>
      <c r="F10" s="56">
        <v>10320000</v>
      </c>
      <c r="G10" s="47">
        <f t="shared" si="0"/>
        <v>1960800</v>
      </c>
      <c r="H10" s="48">
        <f t="shared" si="2"/>
        <v>12280800</v>
      </c>
      <c r="I10" s="52">
        <f t="shared" si="3"/>
        <v>24561600</v>
      </c>
      <c r="J10" s="54">
        <v>2</v>
      </c>
      <c r="K10" s="66">
        <v>7169538</v>
      </c>
      <c r="L10" s="66">
        <f t="shared" si="4"/>
        <v>1362212.22</v>
      </c>
      <c r="M10" s="66">
        <f t="shared" si="5"/>
        <v>8531750.2200000007</v>
      </c>
      <c r="N10" s="71">
        <f t="shared" si="6"/>
        <v>17063500.440000001</v>
      </c>
      <c r="O10" s="55">
        <v>2</v>
      </c>
      <c r="P10" s="68">
        <v>7289030</v>
      </c>
      <c r="Q10" s="68">
        <f t="shared" si="1"/>
        <v>1384915.7</v>
      </c>
      <c r="R10" s="68">
        <f t="shared" si="7"/>
        <v>8673945.6999999993</v>
      </c>
      <c r="S10" s="68">
        <f t="shared" si="8"/>
        <v>17347891.399999999</v>
      </c>
      <c r="T10" s="69"/>
    </row>
    <row r="11" spans="1:22" s="70" customFormat="1" ht="38.25" x14ac:dyDescent="0.25">
      <c r="A11" s="183"/>
      <c r="B11" s="186"/>
      <c r="C11" s="53" t="s">
        <v>20</v>
      </c>
      <c r="D11" s="46">
        <v>1</v>
      </c>
      <c r="E11" s="54">
        <v>2</v>
      </c>
      <c r="F11" s="56">
        <v>3720000</v>
      </c>
      <c r="G11" s="47">
        <f t="shared" si="0"/>
        <v>706800</v>
      </c>
      <c r="H11" s="48">
        <f t="shared" si="2"/>
        <v>4426800</v>
      </c>
      <c r="I11" s="52">
        <f t="shared" si="3"/>
        <v>8853600</v>
      </c>
      <c r="J11" s="54">
        <v>2</v>
      </c>
      <c r="K11" s="66">
        <v>3148379</v>
      </c>
      <c r="L11" s="66">
        <f t="shared" si="4"/>
        <v>598192.01</v>
      </c>
      <c r="M11" s="66">
        <f t="shared" si="5"/>
        <v>3746571.01</v>
      </c>
      <c r="N11" s="71">
        <f t="shared" si="6"/>
        <v>7493142.0199999996</v>
      </c>
      <c r="O11" s="55">
        <v>1</v>
      </c>
      <c r="P11" s="68">
        <v>3200852</v>
      </c>
      <c r="Q11" s="68">
        <f t="shared" si="1"/>
        <v>608161.88</v>
      </c>
      <c r="R11" s="68">
        <f t="shared" si="7"/>
        <v>3809013.88</v>
      </c>
      <c r="S11" s="68">
        <f t="shared" si="8"/>
        <v>3809013.88</v>
      </c>
      <c r="T11" s="69"/>
      <c r="U11" s="69"/>
    </row>
    <row r="12" spans="1:22" s="70" customFormat="1" ht="25.5" x14ac:dyDescent="0.25">
      <c r="A12" s="41">
        <v>3</v>
      </c>
      <c r="B12" s="57" t="s">
        <v>25</v>
      </c>
      <c r="C12" s="73" t="s">
        <v>33</v>
      </c>
      <c r="D12" s="46">
        <v>1</v>
      </c>
      <c r="E12" s="54">
        <v>1</v>
      </c>
      <c r="F12" s="49">
        <v>127556306</v>
      </c>
      <c r="G12" s="47">
        <f>ROUND(F12*0.19,0)</f>
        <v>24235698</v>
      </c>
      <c r="H12" s="47">
        <f>+F12+G12</f>
        <v>151792004</v>
      </c>
      <c r="I12" s="52">
        <f t="shared" si="3"/>
        <v>151792004</v>
      </c>
      <c r="J12" s="54">
        <v>1</v>
      </c>
      <c r="K12" s="66">
        <v>117574950</v>
      </c>
      <c r="L12" s="66">
        <f t="shared" si="4"/>
        <v>22339240.5</v>
      </c>
      <c r="M12" s="66">
        <f t="shared" ref="M12" si="9">+K12+L12</f>
        <v>139914190.5</v>
      </c>
      <c r="N12" s="71">
        <f t="shared" ref="N12" si="10">+M12*J12</f>
        <v>139914190.5</v>
      </c>
      <c r="O12" s="55">
        <v>1</v>
      </c>
      <c r="P12" s="68">
        <v>231701493</v>
      </c>
      <c r="Q12" s="68">
        <f t="shared" si="1"/>
        <v>44023283.670000002</v>
      </c>
      <c r="R12" s="68">
        <f t="shared" si="7"/>
        <v>275724776.67000002</v>
      </c>
      <c r="S12" s="68">
        <f t="shared" si="8"/>
        <v>275724776.67000002</v>
      </c>
      <c r="U12" s="74" t="s">
        <v>37</v>
      </c>
      <c r="V12" s="75">
        <f>+S12</f>
        <v>275724776.67000002</v>
      </c>
    </row>
    <row r="13" spans="1:22" s="70" customFormat="1" ht="25.5" x14ac:dyDescent="0.25">
      <c r="A13" s="41">
        <v>4</v>
      </c>
      <c r="B13" s="57" t="s">
        <v>29</v>
      </c>
      <c r="C13" s="73" t="s">
        <v>33</v>
      </c>
      <c r="D13" s="46">
        <v>1</v>
      </c>
      <c r="E13" s="54">
        <v>1</v>
      </c>
      <c r="F13" s="56">
        <v>230373442</v>
      </c>
      <c r="G13" s="47">
        <f>ROUND(F13*0.19,0)</f>
        <v>43770954</v>
      </c>
      <c r="H13" s="47">
        <f>+F13+G13</f>
        <v>274144396</v>
      </c>
      <c r="I13" s="52">
        <f t="shared" si="3"/>
        <v>274144396</v>
      </c>
      <c r="J13" s="54">
        <v>1</v>
      </c>
      <c r="K13" s="58">
        <v>139637591</v>
      </c>
      <c r="L13" s="66">
        <f>+K13*0.19</f>
        <v>26531142.289999999</v>
      </c>
      <c r="M13" s="58">
        <f>SUM(K13:L13)</f>
        <v>166168733.28999999</v>
      </c>
      <c r="N13" s="71">
        <f t="shared" si="6"/>
        <v>166168733.28999999</v>
      </c>
      <c r="O13" s="55">
        <v>1</v>
      </c>
      <c r="P13" s="59">
        <v>40000000</v>
      </c>
      <c r="Q13" s="68">
        <f>+P13*0.19</f>
        <v>7600000</v>
      </c>
      <c r="R13" s="59">
        <f>SUM(P13:Q13)</f>
        <v>47600000</v>
      </c>
      <c r="S13" s="68">
        <f t="shared" si="8"/>
        <v>47600000</v>
      </c>
      <c r="U13" s="74" t="s">
        <v>36</v>
      </c>
      <c r="V13" s="60">
        <f>SUM(S3:S11)+S13</f>
        <v>886175315.30499995</v>
      </c>
    </row>
    <row r="14" spans="1:22" s="70" customFormat="1" x14ac:dyDescent="0.25">
      <c r="A14" s="76" t="s">
        <v>21</v>
      </c>
      <c r="B14" s="76"/>
      <c r="C14" s="76"/>
      <c r="D14" s="76"/>
      <c r="E14" s="76"/>
      <c r="F14" s="75">
        <f>SUM(F5:F13)</f>
        <v>485116414</v>
      </c>
      <c r="G14" s="75">
        <f t="shared" ref="G14:H14" si="11">SUM(G5:G13)</f>
        <v>92172118</v>
      </c>
      <c r="H14" s="75">
        <f t="shared" si="11"/>
        <v>577288532</v>
      </c>
      <c r="I14" s="75">
        <f>SUM(I3:I13)</f>
        <v>1096683864</v>
      </c>
      <c r="K14" s="75">
        <f>SUM(K5:K13)</f>
        <v>386478368</v>
      </c>
      <c r="L14" s="75">
        <f t="shared" ref="L14" si="12">SUM(L5:L13)</f>
        <v>73430889.920000002</v>
      </c>
      <c r="M14" s="75">
        <f t="shared" ref="M14" si="13">SUM(M5:M13)</f>
        <v>459909257.91999996</v>
      </c>
      <c r="N14" s="75">
        <f>SUM(N3:N13)</f>
        <v>1639713085.6200001</v>
      </c>
      <c r="O14" s="77"/>
      <c r="P14" s="78">
        <f>SUM(P5:P13)</f>
        <v>407589677.39999998</v>
      </c>
      <c r="Q14" s="78">
        <f t="shared" ref="Q14" si="14">SUM(Q5:Q13)</f>
        <v>77442038.49000001</v>
      </c>
      <c r="R14" s="78">
        <f t="shared" ref="R14" si="15">SUM(R5:R13)</f>
        <v>485031715.49000001</v>
      </c>
      <c r="S14" s="78">
        <f>SUM(S3:S13)</f>
        <v>1161900091.9749999</v>
      </c>
      <c r="U14" s="74" t="s">
        <v>26</v>
      </c>
      <c r="V14" s="74">
        <f>+V12+V13</f>
        <v>1161900091.9749999</v>
      </c>
    </row>
    <row r="16" spans="1:22" x14ac:dyDescent="0.25">
      <c r="S16" s="80"/>
    </row>
  </sheetData>
  <mergeCells count="5">
    <mergeCell ref="J1:N1"/>
    <mergeCell ref="O1:S1"/>
    <mergeCell ref="A5:A11"/>
    <mergeCell ref="B5:B11"/>
    <mergeCell ref="D1:I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8</vt:i4>
      </vt:variant>
    </vt:vector>
  </HeadingPairs>
  <TitlesOfParts>
    <vt:vector size="8" baseType="lpstr">
      <vt:lpstr>Cotización</vt:lpstr>
      <vt:lpstr>Cotizacion N°1</vt:lpstr>
      <vt:lpstr>Cotizacion N°2</vt:lpstr>
      <vt:lpstr>Cotizacion N°3</vt:lpstr>
      <vt:lpstr>Analisis _ Todas</vt:lpstr>
      <vt:lpstr>Analisis _ Estadistico..</vt:lpstr>
      <vt:lpstr>Presupuesto Oficial</vt:lpstr>
      <vt:lpstr>HISTÓRICO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Aldair suarez roca</dc:creator>
  <cp:lastModifiedBy>H P</cp:lastModifiedBy>
  <cp:lastPrinted>2022-07-16T18:29:48Z</cp:lastPrinted>
  <dcterms:created xsi:type="dcterms:W3CDTF">2019-07-15T16:28:14Z</dcterms:created>
  <dcterms:modified xsi:type="dcterms:W3CDTF">2024-07-11T23:42:50Z</dcterms:modified>
</cp:coreProperties>
</file>