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yerlingclavijo/Documents/UMV 2024/GCON 2024/PROCESOS/SUBASTA MANTENIMIENTO DE EQUIPOS/"/>
    </mc:Choice>
  </mc:AlternateContent>
  <xr:revisionPtr revIDLastSave="0" documentId="13_ncr:1_{B81A98C0-4BF6-6546-AC05-80021870E3C3}" xr6:coauthVersionLast="47" xr6:coauthVersionMax="47" xr10:uidLastSave="{00000000-0000-0000-0000-000000000000}"/>
  <bookViews>
    <workbookView xWindow="0" yWindow="500" windowWidth="18760" windowHeight="19660" tabRatio="705" activeTab="1" xr2:uid="{00000000-000D-0000-FFFF-FFFF00000000}"/>
  </bookViews>
  <sheets>
    <sheet name="FM-029 incial" sheetId="93" r:id="rId1"/>
    <sheet name="FM-029 Depurada" sheetId="94" r:id="rId2"/>
    <sheet name="Precios techo" sheetId="95" r:id="rId3"/>
    <sheet name="MATRIZ UAERMV OTRAS VIGENCIAS" sheetId="5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'FM-029 incial'!#REF!</definedName>
    <definedName name="_xlnm.Print_Area" localSheetId="0">'FM-029 incial'!$A$1:$X$24</definedName>
    <definedName name="dol" localSheetId="0">[1]TABULACION!#REF!</definedName>
    <definedName name="dol">[1]TABULACION!#REF!</definedName>
    <definedName name="DOLAR">[2]TABULACION!$C$22</definedName>
    <definedName name="DOLAR1" localSheetId="0">[3]TABULACION!#REF!</definedName>
    <definedName name="DOLAR1">[3]TABULACION!#REF!</definedName>
    <definedName name="LO" localSheetId="0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95" l="1"/>
  <c r="F9" i="95"/>
  <c r="F8" i="95"/>
  <c r="F7" i="95"/>
  <c r="F6" i="95"/>
  <c r="F5" i="95"/>
  <c r="F4" i="95"/>
  <c r="F3" i="95"/>
  <c r="T17" i="94"/>
  <c r="U17" i="94" s="1"/>
  <c r="V17" i="94" s="1"/>
  <c r="W17" i="94" s="1"/>
  <c r="R17" i="94"/>
  <c r="S17" i="94" s="1"/>
  <c r="Q17" i="94"/>
  <c r="U16" i="94"/>
  <c r="V16" i="94" s="1"/>
  <c r="W16" i="94" s="1"/>
  <c r="T16" i="94"/>
  <c r="R16" i="94"/>
  <c r="S16" i="94" s="1"/>
  <c r="Q16" i="94"/>
  <c r="T15" i="94"/>
  <c r="R15" i="94"/>
  <c r="U15" i="94" s="1"/>
  <c r="V15" i="94" s="1"/>
  <c r="W15" i="94" s="1"/>
  <c r="Q15" i="94"/>
  <c r="T14" i="94"/>
  <c r="U14" i="94" s="1"/>
  <c r="V14" i="94" s="1"/>
  <c r="W14" i="94" s="1"/>
  <c r="R14" i="94"/>
  <c r="S14" i="94" s="1"/>
  <c r="Q14" i="94"/>
  <c r="T13" i="94"/>
  <c r="U13" i="94" s="1"/>
  <c r="V13" i="94" s="1"/>
  <c r="W13" i="94" s="1"/>
  <c r="R13" i="94"/>
  <c r="S13" i="94" s="1"/>
  <c r="Q13" i="94"/>
  <c r="T12" i="94"/>
  <c r="U12" i="94" s="1"/>
  <c r="V12" i="94" s="1"/>
  <c r="W12" i="94" s="1"/>
  <c r="R12" i="94"/>
  <c r="S12" i="94" s="1"/>
  <c r="Q12" i="94"/>
  <c r="T11" i="94"/>
  <c r="R11" i="94"/>
  <c r="S11" i="94" s="1"/>
  <c r="Q11" i="94"/>
  <c r="S16" i="93"/>
  <c r="S14" i="93"/>
  <c r="S13" i="93"/>
  <c r="S12" i="93"/>
  <c r="R17" i="93"/>
  <c r="S17" i="93" s="1"/>
  <c r="R16" i="93"/>
  <c r="R15" i="93"/>
  <c r="S15" i="93" s="1"/>
  <c r="R14" i="93"/>
  <c r="R13" i="93"/>
  <c r="R12" i="93"/>
  <c r="R11" i="93"/>
  <c r="S11" i="93" s="1"/>
  <c r="Q17" i="93"/>
  <c r="Q16" i="93"/>
  <c r="Q15" i="93"/>
  <c r="Q14" i="93"/>
  <c r="Q13" i="93"/>
  <c r="Q12" i="93"/>
  <c r="U11" i="94" l="1"/>
  <c r="V11" i="94" s="1"/>
  <c r="W11" i="94" s="1"/>
  <c r="S15" i="94"/>
  <c r="S19" i="94" s="1"/>
  <c r="T11" i="93" l="1"/>
  <c r="T15" i="93"/>
  <c r="U15" i="93" s="1"/>
  <c r="V15" i="93" s="1"/>
  <c r="W15" i="93" s="1"/>
  <c r="T16" i="93"/>
  <c r="T14" i="93"/>
  <c r="U14" i="93" s="1"/>
  <c r="V14" i="93" s="1"/>
  <c r="W14" i="93" s="1"/>
  <c r="T13" i="93"/>
  <c r="U13" i="93" s="1"/>
  <c r="V13" i="93" s="1"/>
  <c r="W13" i="93" s="1"/>
  <c r="T12" i="93"/>
  <c r="U12" i="93" s="1"/>
  <c r="V12" i="93" s="1"/>
  <c r="W12" i="93" s="1"/>
  <c r="T17" i="93"/>
  <c r="Q11" i="93"/>
  <c r="U16" i="93" l="1"/>
  <c r="V16" i="93" s="1"/>
  <c r="W16" i="93" s="1"/>
  <c r="U17" i="93"/>
  <c r="V17" i="93" s="1"/>
  <c r="W17" i="93" s="1"/>
  <c r="S19" i="93"/>
  <c r="U11" i="93" l="1"/>
  <c r="V11" i="93" s="1"/>
  <c r="W11" i="93" s="1"/>
  <c r="AN10" i="5" l="1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<sst xmlns="http://schemas.openxmlformats.org/spreadsheetml/2006/main" count="211" uniqueCount="119">
  <si>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</si>
  <si>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</si>
  <si>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</si>
  <si>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</si>
  <si>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</si>
  <si>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</si>
  <si>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</si>
  <si>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</si>
  <si>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</si>
  <si>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</si>
  <si>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</si>
  <si>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</si>
  <si>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</si>
  <si>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</si>
  <si>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</si>
  <si>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</si>
  <si>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</si>
  <si>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</si>
  <si>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</si>
  <si>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</si>
  <si>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</si>
  <si>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</si>
  <si>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</si>
  <si>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</si>
  <si>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</si>
  <si>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</si>
  <si>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</si>
  <si>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</si>
  <si>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</si>
  <si>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</si>
  <si>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</si>
  <si>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</si>
  <si>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</si>
  <si>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</si>
  <si>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</si>
  <si>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</si>
  <si>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</si>
  <si>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</si>
  <si>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</si>
  <si>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</si>
  <si>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</si>
  <si>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</si>
  <si>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</si>
  <si>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</si>
  <si>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</si>
  <si>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</si>
  <si>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</si>
  <si>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</si>
  <si>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</si>
  <si>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</si>
  <si>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</si>
  <si>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</si>
  <si>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</si>
  <si>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</si>
  <si>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</si>
  <si>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</si>
  <si>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</si>
  <si>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</si>
  <si>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</si>
  <si>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</si>
  <si>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</si>
  <si>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</si>
  <si>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</si>
  <si>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</si>
  <si>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ITEM</t>
  </si>
  <si>
    <t>DESCRIPCIÓN</t>
  </si>
  <si>
    <t>MUESTRA</t>
  </si>
  <si>
    <t>VALOR PROMEDIO UNITARIO</t>
  </si>
  <si>
    <t>VALOR PROMEDIO TOTAL</t>
  </si>
  <si>
    <t>COEF VARIACION</t>
  </si>
  <si>
    <t>VALOR UNITARIO INCLUIDO  IVA</t>
  </si>
  <si>
    <t>CONTRATACIONES ANTERIORES UAERMV</t>
  </si>
  <si>
    <t>UND</t>
  </si>
  <si>
    <t>AÑO</t>
  </si>
  <si>
    <t>INFLACION</t>
  </si>
  <si>
    <t>DOTASEG S.V.</t>
  </si>
  <si>
    <t>Total</t>
  </si>
  <si>
    <t>CENTRAL DE DOTACIONES LTDA</t>
  </si>
  <si>
    <t>DOTACIONES INDUSTRIALES DEL FUTURO</t>
  </si>
  <si>
    <t>COLFECOM</t>
  </si>
  <si>
    <t>DESCRIPCCION TECNICA</t>
  </si>
  <si>
    <t>SEGMA S.A.S.</t>
  </si>
  <si>
    <t>LAMSEG</t>
  </si>
  <si>
    <t>Empresa #1</t>
  </si>
  <si>
    <t>Empresa #2</t>
  </si>
  <si>
    <t>Empresa #3</t>
  </si>
  <si>
    <t>Empresa #4</t>
  </si>
  <si>
    <t>Empresa #5</t>
  </si>
  <si>
    <t>CONTRATO xxx DE 20xx</t>
  </si>
  <si>
    <t>TABULACION DEPURADA  COTIZACIONES, CONTRATACIONES  VIGENCIA  ANTERIOR DE LA UAERMV Y CONTRATACIONES SIMILARES DE  OTRAS ENTIDADES PARA EL ESTUDIO DE SECTOR
PRESUPUESTO</t>
  </si>
  <si>
    <t>COTIZACIONES GESTIONADAS PARA EL ESTUDIO DE SECTOR</t>
  </si>
  <si>
    <t>FORMATO CUADRO DE TABULACIÓN Y ANÁLISIS DE DATOS ESTADÍSTICOS - ESTUDIO DE SECTOR</t>
  </si>
  <si>
    <t>CONTRATACIONES SIMILARES OTRAS ENTIDADES VIGENCIA 20XX</t>
  </si>
  <si>
    <t>VALOR UNITARIO  INCLUIDO  IVA A PRECIO 20XX</t>
  </si>
  <si>
    <t>VALOR UNITARIO  
INCLUIDO  IVA A PRECIO 20XX</t>
  </si>
  <si>
    <t>LOS VALORES DE CONTRATOS DE LA UAERMV Y DE OTRAS ENTIDADES ESTAN INDEXADO A 20XX</t>
  </si>
  <si>
    <r>
      <t xml:space="preserve">NOTA: </t>
    </r>
    <r>
      <rPr>
        <sz val="20"/>
        <color theme="1"/>
        <rFont val="Calibri"/>
        <family val="2"/>
        <scheme val="minor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20"/>
        <color theme="1"/>
        <rFont val="Calibri"/>
        <family val="2"/>
        <scheme val="minor"/>
      </rPr>
      <t xml:space="preserve">
</t>
    </r>
  </si>
  <si>
    <t>CÓDIGO: GCON-FM-029</t>
  </si>
  <si>
    <t>Empresa #6</t>
  </si>
  <si>
    <t>Cant.</t>
  </si>
  <si>
    <t>VERSIÓN: 3</t>
  </si>
  <si>
    <t>FECHA DE APLICACIÓN: DICIEMBRE DE 2021</t>
  </si>
  <si>
    <t>UN</t>
  </si>
  <si>
    <r>
      <rPr>
        <b/>
        <sz val="12"/>
        <rFont val="Arial"/>
        <family val="2"/>
      </rPr>
      <t>Proyectó</t>
    </r>
    <r>
      <rPr>
        <sz val="12"/>
        <rFont val="Arial"/>
        <family val="2"/>
      </rPr>
      <t>: Diego Alexander Galeano Perdomo - Contratista - Gerencia de Contratación</t>
    </r>
  </si>
  <si>
    <t>PSS</t>
  </si>
  <si>
    <t>CONTRATAR LA PRESTACIÓN DE SERVICIOS PARA EL MANTENIMIENTO DE LOS EQUIPOS DE COMPUTO Y PERIFÉRICOS DE LA UAERMV</t>
  </si>
  <si>
    <t>Mantenimiento computadores de
escritorio</t>
  </si>
  <si>
    <t>Mantenimiento de computadores
portátiles</t>
  </si>
  <si>
    <t>Mantenimiento impresoras</t>
  </si>
  <si>
    <t>Mantenimiento Scanners</t>
  </si>
  <si>
    <t>Mantenimiento Plotter</t>
  </si>
  <si>
    <t>Mantenimiento Switch</t>
  </si>
  <si>
    <t>Mantenimiento Antenas</t>
  </si>
  <si>
    <t>EXATIC</t>
  </si>
  <si>
    <t>T&amp;SCOMP</t>
  </si>
  <si>
    <t>SERVICIO / ELEMENTO</t>
  </si>
  <si>
    <t>Mantenimiento computadores de escritorio</t>
  </si>
  <si>
    <t>Mantenimiento de computadores portátiles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</si>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</sst>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&quot;$&quot;\ #,##0.00"/>
    <numFmt numFmtId="168" formatCode="[$-240A]d&quot; de &quot;mmmm&quot; de &quot;yyyy;@"/>
    <numFmt numFmtId="169" formatCode="_([$$-240A]\ * #,##0.00_);_([$$-240A]\ * \(#,##0.00\);_([$$-240A]\ * &quot;-&quot;??_);_(@_)"/>
    <numFmt numFmtId="170" formatCode="_ [$€-2]\ * #,##0.00_ ;_ [$€-2]\ * \-#,##0.00_ ;_ [$€-2]\ * &quot;-&quot;??_ "/>
    <numFmt numFmtId="171" formatCode="_ * #,##0.00_ ;_ * \-#,##0.00_ ;_ * &quot;-&quot;??_ ;_ @_ "/>
    <numFmt numFmtId="172" formatCode="_-* #,##0.00\ _€_-;\-* #,##0.00\ _€_-;_-* &quot;-&quot;??\ _€_-;_-@_-"/>
    <numFmt numFmtId="173" formatCode="_ * #,##0.00000_ ;_ * \-#,##0.00000_ ;_ * &quot;-&quot;??_ ;_ @_ "/>
    <numFmt numFmtId="174" formatCode="_ &quot;$&quot;\ * #,##0.00_ ;_ &quot;$&quot;\ * \-#,##0.00_ ;_ &quot;$&quot;\ * &quot;-&quot;??_ ;_ @_ "/>
    <numFmt numFmtId="175" formatCode="_(&quot;C$&quot;* #,##0.00_);_(&quot;C$&quot;* \(#,##0.00\);_(&quot;C$&quot;* &quot;-&quot;??_);_(@_)"/>
    <numFmt numFmtId="176" formatCode="&quot;$&quot;#,##0\ ;\(&quot;$&quot;#,##0\)"/>
    <numFmt numFmtId="177" formatCode="[$-C0A]d\-mmm\-yy;@"/>
    <numFmt numFmtId="178" formatCode="_-&quot;$&quot;* #,##0_-;\-&quot;$&quot;* #,##0_-;_-&quot;$&quot;* &quot;-&quot;??_-;_-@_-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€&quot;_-;\-* #,##0.00\ &quot;€&quot;_-;_-* &quot;-&quot;??\ &quot;€&quot;_-;_-@_-"/>
    <numFmt numFmtId="189" formatCode="_-* #,##0.00\ &quot;Pta&quot;_-;\-* #,##0.00\ &quot;Pta&quot;_-;_-* &quot;-&quot;??\ &quot;Pta&quot;_-;_-@_-"/>
    <numFmt numFmtId="190" formatCode="_-* #,##0.00\ &quot;Pts&quot;_-;\-* #,##0.00\ &quot;Pts&quot;_-;_-* &quot;-&quot;??\ &quot;Pts&quot;_-;_-@_-"/>
    <numFmt numFmtId="191" formatCode="_-* #,##0.00\ [$€]_-;\-* #,##0.00\ [$€]_-;_-* &quot;-&quot;??\ [$€]_-;_-@_-"/>
    <numFmt numFmtId="192" formatCode="_(&quot;$&quot;* #,##0.00_);_(&quot;$&quot;* \(#,##0.00\);_(&quot;$&quot;* &quot;-&quot;??_);_(@_)"/>
  </numFmts>
  <fonts count="8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alibri"/>
      <family val="2"/>
      <scheme val="minor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24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Calibri"/>
      <family val="2"/>
      <scheme val="minor"/>
    </font>
    <font>
      <b/>
      <sz val="11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7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82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0" fontId="7" fillId="4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5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6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0" fontId="7" fillId="7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9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0" fontId="7" fillId="13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0" fontId="7" fillId="7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4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6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11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1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0" fontId="8" fillId="17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19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0" fillId="6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1" fillId="24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0" fontId="11" fillId="24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0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0" fontId="15" fillId="0" borderId="35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0" fontId="13" fillId="26" borderId="33" applyNumberFormat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0" fontId="8" fillId="21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22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2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0" fontId="8" fillId="17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0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0" fontId="8" fillId="20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0" fontId="18" fillId="9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70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6" applyNumberFormat="0" applyFill="0" applyAlignment="0" applyProtection="0"/>
    <xf numFmtId="0" fontId="21" fillId="0" borderId="37" applyNumberFormat="0" applyFill="0" applyAlignment="0" applyProtection="0"/>
    <xf numFmtId="0" fontId="17" fillId="0" borderId="38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9" fillId="5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18" fillId="9" borderId="32" applyNumberFormat="0" applyAlignment="0" applyProtection="0"/>
    <xf numFmtId="0" fontId="15" fillId="0" borderId="35" applyNumberFormat="0" applyFill="0" applyAlignment="0" applyProtection="0"/>
    <xf numFmtId="167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0" fontId="25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6" fillId="0" borderId="0"/>
    <xf numFmtId="0" fontId="26" fillId="0" borderId="0" applyNumberFormat="0" applyFill="0" applyBorder="0" applyProtection="0">
      <alignment vertical="top"/>
    </xf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1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7" fillId="0" borderId="0"/>
    <xf numFmtId="169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7" fontId="1" fillId="0" borderId="0"/>
    <xf numFmtId="177" fontId="1" fillId="0" borderId="0"/>
    <xf numFmtId="0" fontId="6" fillId="0" borderId="0"/>
    <xf numFmtId="0" fontId="6" fillId="0" borderId="0"/>
    <xf numFmtId="169" fontId="6" fillId="0" borderId="0"/>
    <xf numFmtId="169" fontId="6" fillId="0" borderId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0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0" fontId="6" fillId="12" borderId="39" applyNumberFormat="0" applyFont="0" applyAlignment="0" applyProtection="0"/>
    <xf numFmtId="0" fontId="27" fillId="24" borderId="40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0" fontId="27" fillId="24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0" fontId="20" fillId="0" borderId="36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0" fontId="21" fillId="0" borderId="37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0" fontId="17" fillId="0" borderId="38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0" fontId="32" fillId="0" borderId="45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0" fontId="1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7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8" fillId="0" borderId="0">
      <alignment horizontal="center" vertical="center"/>
    </xf>
    <xf numFmtId="0" fontId="6" fillId="0" borderId="0"/>
    <xf numFmtId="0" fontId="48" fillId="0" borderId="77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9" fillId="0" borderId="0"/>
    <xf numFmtId="183" fontId="50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6" fillId="0" borderId="0" applyFont="0" applyFill="0" applyBorder="0" applyAlignment="0" applyProtection="0"/>
    <xf numFmtId="170" fontId="46" fillId="0" borderId="0" applyFont="0" applyFill="0" applyBorder="0" applyAlignment="0" applyProtection="0"/>
    <xf numFmtId="170" fontId="46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46" fillId="0" borderId="0"/>
    <xf numFmtId="0" fontId="46" fillId="0" borderId="0"/>
    <xf numFmtId="0" fontId="6" fillId="0" borderId="0"/>
    <xf numFmtId="0" fontId="6" fillId="0" borderId="0"/>
    <xf numFmtId="0" fontId="46" fillId="0" borderId="0"/>
    <xf numFmtId="0" fontId="46" fillId="0" borderId="0"/>
    <xf numFmtId="0" fontId="46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6" fillId="0" borderId="0"/>
    <xf numFmtId="0" fontId="52" fillId="0" borderId="0"/>
    <xf numFmtId="0" fontId="4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53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78" applyNumberFormat="0" applyFill="0" applyAlignment="0" applyProtection="0"/>
    <xf numFmtId="0" fontId="57" fillId="0" borderId="79" applyNumberFormat="0" applyFill="0" applyAlignment="0" applyProtection="0"/>
    <xf numFmtId="0" fontId="58" fillId="0" borderId="80" applyNumberFormat="0" applyFill="0" applyAlignment="0" applyProtection="0"/>
    <xf numFmtId="0" fontId="58" fillId="0" borderId="0" applyNumberFormat="0" applyFill="0" applyBorder="0" applyAlignment="0" applyProtection="0"/>
    <xf numFmtId="0" fontId="59" fillId="43" borderId="0" applyNumberFormat="0" applyBorder="0" applyAlignment="0" applyProtection="0"/>
    <xf numFmtId="0" fontId="60" fillId="44" borderId="0" applyNumberFormat="0" applyBorder="0" applyAlignment="0" applyProtection="0"/>
    <xf numFmtId="0" fontId="61" fillId="45" borderId="0" applyNumberFormat="0" applyBorder="0" applyAlignment="0" applyProtection="0"/>
    <xf numFmtId="0" fontId="62" fillId="46" borderId="81" applyNumberFormat="0" applyAlignment="0" applyProtection="0"/>
    <xf numFmtId="0" fontId="63" fillId="47" borderId="82" applyNumberFormat="0" applyAlignment="0" applyProtection="0"/>
    <xf numFmtId="0" fontId="64" fillId="47" borderId="81" applyNumberFormat="0" applyAlignment="0" applyProtection="0"/>
    <xf numFmtId="0" fontId="65" fillId="0" borderId="83" applyNumberFormat="0" applyFill="0" applyAlignment="0" applyProtection="0"/>
    <xf numFmtId="0" fontId="35" fillId="48" borderId="84" applyNumberFormat="0" applyAlignment="0" applyProtection="0"/>
    <xf numFmtId="0" fontId="66" fillId="0" borderId="0" applyNumberFormat="0" applyFill="0" applyBorder="0" applyAlignment="0" applyProtection="0"/>
    <xf numFmtId="0" fontId="1" fillId="49" borderId="85" applyNumberFormat="0" applyFont="0" applyAlignment="0" applyProtection="0"/>
    <xf numFmtId="0" fontId="67" fillId="0" borderId="0" applyNumberFormat="0" applyFill="0" applyBorder="0" applyAlignment="0" applyProtection="0"/>
    <xf numFmtId="0" fontId="2" fillId="0" borderId="86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1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2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6">
    <xf numFmtId="0" fontId="0" fillId="0" borderId="0" xfId="0"/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7" xfId="0" applyFont="1" applyBorder="1"/>
    <xf numFmtId="0" fontId="4" fillId="0" borderId="16" xfId="0" applyFont="1" applyBorder="1"/>
    <xf numFmtId="0" fontId="4" fillId="0" borderId="18" xfId="0" applyFont="1" applyBorder="1" applyAlignment="1">
      <alignment horizontal="center"/>
    </xf>
    <xf numFmtId="168" fontId="4" fillId="0" borderId="16" xfId="0" applyNumberFormat="1" applyFont="1" applyBorder="1"/>
    <xf numFmtId="166" fontId="4" fillId="0" borderId="17" xfId="3" applyFont="1" applyFill="1" applyBorder="1"/>
    <xf numFmtId="0" fontId="4" fillId="0" borderId="18" xfId="0" applyFont="1" applyBorder="1"/>
    <xf numFmtId="0" fontId="4" fillId="0" borderId="19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 applyAlignment="1">
      <alignment horizontal="center"/>
    </xf>
    <xf numFmtId="168" fontId="4" fillId="0" borderId="26" xfId="0" applyNumberFormat="1" applyFont="1" applyBorder="1"/>
    <xf numFmtId="0" fontId="4" fillId="0" borderId="27" xfId="0" applyFont="1" applyBorder="1"/>
    <xf numFmtId="166" fontId="4" fillId="0" borderId="27" xfId="3" applyFont="1" applyBorder="1"/>
    <xf numFmtId="0" fontId="4" fillId="0" borderId="28" xfId="0" applyFont="1" applyBorder="1"/>
    <xf numFmtId="0" fontId="4" fillId="0" borderId="20" xfId="0" applyFont="1" applyBorder="1"/>
    <xf numFmtId="0" fontId="4" fillId="0" borderId="29" xfId="0" applyFont="1" applyBorder="1"/>
    <xf numFmtId="0" fontId="4" fillId="0" borderId="22" xfId="0" applyFont="1" applyBorder="1"/>
    <xf numFmtId="0" fontId="4" fillId="0" borderId="30" xfId="0" applyFont="1" applyBorder="1"/>
    <xf numFmtId="0" fontId="4" fillId="0" borderId="29" xfId="0" applyFont="1" applyBorder="1" applyAlignment="1">
      <alignment horizontal="center"/>
    </xf>
    <xf numFmtId="0" fontId="4" fillId="0" borderId="26" xfId="0" applyFont="1" applyBorder="1"/>
    <xf numFmtId="0" fontId="4" fillId="0" borderId="28" xfId="0" applyFont="1" applyBorder="1" applyAlignment="1">
      <alignment horizontal="center"/>
    </xf>
    <xf numFmtId="166" fontId="4" fillId="0" borderId="27" xfId="3" applyFont="1" applyFill="1" applyBorder="1"/>
    <xf numFmtId="0" fontId="33" fillId="0" borderId="0" xfId="0" applyFont="1"/>
    <xf numFmtId="0" fontId="34" fillId="0" borderId="0" xfId="0" applyFont="1"/>
    <xf numFmtId="0" fontId="4" fillId="0" borderId="31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0" fillId="30" borderId="1" xfId="0" applyFill="1" applyBorder="1"/>
    <xf numFmtId="0" fontId="0" fillId="30" borderId="1" xfId="0" applyFill="1" applyBorder="1" applyAlignment="1">
      <alignment horizontal="center"/>
    </xf>
    <xf numFmtId="0" fontId="3" fillId="30" borderId="0" xfId="0" applyFont="1" applyFill="1"/>
    <xf numFmtId="0" fontId="2" fillId="30" borderId="0" xfId="0" applyFont="1" applyFill="1"/>
    <xf numFmtId="0" fontId="43" fillId="30" borderId="49" xfId="0" applyFont="1" applyFill="1" applyBorder="1" applyAlignment="1">
      <alignment horizontal="center" vertical="center"/>
    </xf>
    <xf numFmtId="39" fontId="43" fillId="30" borderId="5" xfId="0" applyNumberFormat="1" applyFont="1" applyFill="1" applyBorder="1" applyAlignment="1">
      <alignment horizontal="center" vertical="center"/>
    </xf>
    <xf numFmtId="39" fontId="43" fillId="30" borderId="5" xfId="0" applyNumberFormat="1" applyFont="1" applyFill="1" applyBorder="1" applyAlignment="1">
      <alignment vertical="center"/>
    </xf>
    <xf numFmtId="2" fontId="43" fillId="30" borderId="5" xfId="0" applyNumberFormat="1" applyFont="1" applyFill="1" applyBorder="1" applyAlignment="1">
      <alignment vertical="center"/>
    </xf>
    <xf numFmtId="180" fontId="43" fillId="30" borderId="5" xfId="0" applyNumberFormat="1" applyFont="1" applyFill="1" applyBorder="1" applyAlignment="1">
      <alignment horizontal="center" vertical="center" wrapText="1"/>
    </xf>
    <xf numFmtId="180" fontId="43" fillId="0" borderId="5" xfId="0" applyNumberFormat="1" applyFont="1" applyBorder="1" applyAlignment="1">
      <alignment vertical="center"/>
    </xf>
    <xf numFmtId="10" fontId="0" fillId="30" borderId="0" xfId="0" applyNumberFormat="1" applyFill="1"/>
    <xf numFmtId="180" fontId="43" fillId="0" borderId="4" xfId="0" applyNumberFormat="1" applyFont="1" applyBorder="1" applyAlignment="1">
      <alignment vertical="center"/>
    </xf>
    <xf numFmtId="9" fontId="3" fillId="30" borderId="0" xfId="1404" applyFont="1" applyFill="1"/>
    <xf numFmtId="0" fontId="0" fillId="30" borderId="0" xfId="0" applyFill="1"/>
    <xf numFmtId="180" fontId="43" fillId="0" borderId="1" xfId="0" applyNumberFormat="1" applyFont="1" applyBorder="1" applyAlignment="1">
      <alignment vertical="center"/>
    </xf>
    <xf numFmtId="0" fontId="44" fillId="0" borderId="4" xfId="0" applyFont="1" applyBorder="1" applyAlignment="1">
      <alignment vertical="center" wrapText="1"/>
    </xf>
    <xf numFmtId="0" fontId="44" fillId="0" borderId="5" xfId="0" applyFont="1" applyBorder="1" applyAlignment="1">
      <alignment vertical="center" wrapText="1"/>
    </xf>
    <xf numFmtId="0" fontId="43" fillId="0" borderId="55" xfId="0" applyFont="1" applyBorder="1" applyAlignment="1">
      <alignment horizontal="center" vertical="center"/>
    </xf>
    <xf numFmtId="0" fontId="43" fillId="0" borderId="71" xfId="0" applyFont="1" applyBorder="1" applyAlignment="1">
      <alignment vertical="center" wrapText="1"/>
    </xf>
    <xf numFmtId="0" fontId="43" fillId="0" borderId="71" xfId="0" applyFont="1" applyBorder="1" applyAlignment="1">
      <alignment horizontal="center" vertical="center" wrapText="1"/>
    </xf>
    <xf numFmtId="0" fontId="40" fillId="30" borderId="0" xfId="0" applyFont="1" applyFill="1"/>
    <xf numFmtId="180" fontId="43" fillId="0" borderId="55" xfId="0" applyNumberFormat="1" applyFont="1" applyBorder="1" applyAlignment="1">
      <alignment vertical="center"/>
    </xf>
    <xf numFmtId="180" fontId="43" fillId="0" borderId="71" xfId="0" applyNumberFormat="1" applyFont="1" applyBorder="1" applyAlignment="1">
      <alignment vertical="center"/>
    </xf>
    <xf numFmtId="0" fontId="43" fillId="0" borderId="4" xfId="0" applyFont="1" applyBorder="1" applyAlignment="1">
      <alignment horizontal="center" vertical="center"/>
    </xf>
    <xf numFmtId="180" fontId="43" fillId="0" borderId="71" xfId="0" applyNumberFormat="1" applyFont="1" applyBorder="1" applyAlignment="1">
      <alignment horizontal="center" vertical="center" wrapText="1"/>
    </xf>
    <xf numFmtId="180" fontId="43" fillId="30" borderId="71" xfId="0" applyNumberFormat="1" applyFont="1" applyFill="1" applyBorder="1" applyAlignment="1">
      <alignment horizontal="center" vertical="center" wrapText="1"/>
    </xf>
    <xf numFmtId="2" fontId="43" fillId="30" borderId="71" xfId="0" applyNumberFormat="1" applyFont="1" applyFill="1" applyBorder="1" applyAlignment="1">
      <alignment vertical="center"/>
    </xf>
    <xf numFmtId="39" fontId="43" fillId="30" borderId="71" xfId="0" applyNumberFormat="1" applyFont="1" applyFill="1" applyBorder="1" applyAlignment="1">
      <alignment vertical="center"/>
    </xf>
    <xf numFmtId="39" fontId="43" fillId="30" borderId="71" xfId="0" applyNumberFormat="1" applyFont="1" applyFill="1" applyBorder="1" applyAlignment="1">
      <alignment horizontal="center" vertical="center"/>
    </xf>
    <xf numFmtId="0" fontId="43" fillId="30" borderId="54" xfId="0" applyFont="1" applyFill="1" applyBorder="1" applyAlignment="1">
      <alignment horizontal="center" vertical="center"/>
    </xf>
    <xf numFmtId="0" fontId="41" fillId="30" borderId="76" xfId="0" applyFont="1" applyFill="1" applyBorder="1" applyAlignment="1">
      <alignment horizontal="center" vertical="center" wrapText="1"/>
    </xf>
    <xf numFmtId="0" fontId="41" fillId="30" borderId="73" xfId="0" applyFont="1" applyFill="1" applyBorder="1" applyAlignment="1">
      <alignment horizontal="center" vertical="center" wrapText="1"/>
    </xf>
    <xf numFmtId="0" fontId="39" fillId="0" borderId="66" xfId="0" applyFont="1" applyBorder="1" applyAlignment="1">
      <alignment horizontal="center" vertical="center" wrapText="1"/>
    </xf>
    <xf numFmtId="0" fontId="39" fillId="0" borderId="52" xfId="0" applyFont="1" applyBorder="1" applyAlignment="1">
      <alignment horizontal="justify" vertical="center" wrapText="1"/>
    </xf>
    <xf numFmtId="0" fontId="39" fillId="0" borderId="52" xfId="0" applyFont="1" applyBorder="1" applyAlignment="1">
      <alignment horizontal="center" vertical="center" wrapText="1"/>
    </xf>
    <xf numFmtId="180" fontId="43" fillId="0" borderId="66" xfId="0" applyNumberFormat="1" applyFont="1" applyBorder="1" applyAlignment="1">
      <alignment vertical="center"/>
    </xf>
    <xf numFmtId="166" fontId="43" fillId="30" borderId="52" xfId="3" applyFont="1" applyFill="1" applyBorder="1" applyAlignment="1">
      <alignment vertical="center"/>
    </xf>
    <xf numFmtId="39" fontId="43" fillId="30" borderId="52" xfId="0" applyNumberFormat="1" applyFont="1" applyFill="1" applyBorder="1" applyAlignment="1">
      <alignment vertical="center"/>
    </xf>
    <xf numFmtId="39" fontId="43" fillId="30" borderId="52" xfId="0" applyNumberFormat="1" applyFont="1" applyFill="1" applyBorder="1" applyAlignment="1">
      <alignment horizontal="center" vertical="center"/>
    </xf>
    <xf numFmtId="0" fontId="43" fillId="30" borderId="53" xfId="0" applyFont="1" applyFill="1" applyBorder="1" applyAlignment="1">
      <alignment horizontal="center" vertical="center"/>
    </xf>
    <xf numFmtId="0" fontId="0" fillId="30" borderId="1" xfId="0" applyFill="1" applyBorder="1" applyAlignment="1">
      <alignment horizontal="center" wrapText="1"/>
    </xf>
    <xf numFmtId="180" fontId="0" fillId="30" borderId="1" xfId="0" applyNumberFormat="1" applyFill="1" applyBorder="1" applyAlignment="1">
      <alignment horizontal="center" vertical="center"/>
    </xf>
    <xf numFmtId="0" fontId="0" fillId="30" borderId="1" xfId="0" applyFill="1" applyBorder="1" applyAlignment="1">
      <alignment horizontal="center" vertical="center"/>
    </xf>
    <xf numFmtId="165" fontId="0" fillId="30" borderId="1" xfId="1403" applyFont="1" applyFill="1" applyBorder="1" applyAlignment="1">
      <alignment horizontal="center" vertical="center"/>
    </xf>
    <xf numFmtId="180" fontId="42" fillId="0" borderId="1" xfId="0" applyNumberFormat="1" applyFont="1" applyBorder="1" applyAlignment="1">
      <alignment vertical="center"/>
    </xf>
    <xf numFmtId="0" fontId="41" fillId="30" borderId="75" xfId="0" applyFont="1" applyFill="1" applyBorder="1" applyAlignment="1">
      <alignment horizontal="center" vertical="center" wrapText="1"/>
    </xf>
    <xf numFmtId="180" fontId="43" fillId="0" borderId="69" xfId="0" applyNumberFormat="1" applyFont="1" applyBorder="1" applyAlignment="1">
      <alignment vertical="center"/>
    </xf>
    <xf numFmtId="180" fontId="43" fillId="0" borderId="56" xfId="0" applyNumberFormat="1" applyFont="1" applyBorder="1" applyAlignment="1">
      <alignment vertical="center"/>
    </xf>
    <xf numFmtId="180" fontId="43" fillId="0" borderId="74" xfId="0" applyNumberFormat="1" applyFont="1" applyBorder="1" applyAlignment="1">
      <alignment vertical="center"/>
    </xf>
    <xf numFmtId="178" fontId="43" fillId="0" borderId="50" xfId="3" applyNumberFormat="1" applyFont="1" applyFill="1" applyBorder="1" applyAlignment="1">
      <alignment vertical="center"/>
    </xf>
    <xf numFmtId="178" fontId="43" fillId="0" borderId="55" xfId="3" applyNumberFormat="1" applyFont="1" applyFill="1" applyBorder="1" applyAlignment="1">
      <alignment vertical="center"/>
    </xf>
    <xf numFmtId="180" fontId="43" fillId="30" borderId="52" xfId="0" applyNumberFormat="1" applyFont="1" applyFill="1" applyBorder="1" applyAlignment="1">
      <alignment horizontal="center" vertical="center" wrapText="1"/>
    </xf>
    <xf numFmtId="0" fontId="43" fillId="0" borderId="62" xfId="0" applyFont="1" applyBorder="1" applyAlignment="1">
      <alignment horizontal="center" vertical="center"/>
    </xf>
    <xf numFmtId="180" fontId="43" fillId="0" borderId="63" xfId="0" applyNumberFormat="1" applyFont="1" applyBorder="1" applyAlignment="1">
      <alignment horizontal="center" vertical="center" wrapText="1"/>
    </xf>
    <xf numFmtId="0" fontId="70" fillId="0" borderId="1" xfId="0" applyFont="1" applyBorder="1" applyAlignment="1">
      <alignment horizontal="justify" vertical="center" wrapText="1"/>
    </xf>
    <xf numFmtId="180" fontId="43" fillId="0" borderId="59" xfId="0" applyNumberFormat="1" applyFont="1" applyBorder="1" applyAlignment="1">
      <alignment vertical="center"/>
    </xf>
    <xf numFmtId="180" fontId="43" fillId="0" borderId="63" xfId="0" applyNumberFormat="1" applyFont="1" applyBorder="1" applyAlignment="1">
      <alignment vertical="center"/>
    </xf>
    <xf numFmtId="180" fontId="43" fillId="0" borderId="61" xfId="0" applyNumberFormat="1" applyFont="1" applyBorder="1" applyAlignment="1">
      <alignment vertical="center"/>
    </xf>
    <xf numFmtId="0" fontId="72" fillId="0" borderId="66" xfId="0" applyFont="1" applyBorder="1" applyAlignment="1">
      <alignment horizontal="center" vertical="center" wrapText="1"/>
    </xf>
    <xf numFmtId="0" fontId="72" fillId="0" borderId="52" xfId="0" applyFont="1" applyBorder="1" applyAlignment="1">
      <alignment horizontal="center" vertical="center" wrapText="1"/>
    </xf>
    <xf numFmtId="180" fontId="71" fillId="0" borderId="50" xfId="0" applyNumberFormat="1" applyFont="1" applyBorder="1" applyAlignment="1">
      <alignment vertical="center"/>
    </xf>
    <xf numFmtId="180" fontId="73" fillId="0" borderId="1" xfId="0" applyNumberFormat="1" applyFont="1" applyBorder="1" applyAlignment="1">
      <alignment vertical="center"/>
    </xf>
    <xf numFmtId="180" fontId="71" fillId="0" borderId="1" xfId="0" applyNumberFormat="1" applyFont="1" applyBorder="1" applyAlignment="1">
      <alignment vertical="center"/>
    </xf>
    <xf numFmtId="180" fontId="71" fillId="0" borderId="56" xfId="0" applyNumberFormat="1" applyFont="1" applyBorder="1" applyAlignment="1">
      <alignment vertical="center"/>
    </xf>
    <xf numFmtId="180" fontId="71" fillId="0" borderId="57" xfId="0" applyNumberFormat="1" applyFont="1" applyBorder="1" applyAlignment="1">
      <alignment vertical="center"/>
    </xf>
    <xf numFmtId="0" fontId="71" fillId="0" borderId="50" xfId="0" applyFont="1" applyBorder="1" applyAlignment="1">
      <alignment horizontal="center" vertical="center"/>
    </xf>
    <xf numFmtId="180" fontId="71" fillId="0" borderId="1" xfId="0" applyNumberFormat="1" applyFont="1" applyBorder="1" applyAlignment="1">
      <alignment horizontal="center" vertical="center" wrapText="1"/>
    </xf>
    <xf numFmtId="180" fontId="71" fillId="30" borderId="1" xfId="0" applyNumberFormat="1" applyFont="1" applyFill="1" applyBorder="1" applyAlignment="1">
      <alignment horizontal="center" vertical="center" wrapText="1"/>
    </xf>
    <xf numFmtId="166" fontId="71" fillId="30" borderId="1" xfId="3" applyFont="1" applyFill="1" applyBorder="1" applyAlignment="1">
      <alignment vertical="center"/>
    </xf>
    <xf numFmtId="39" fontId="71" fillId="30" borderId="1" xfId="0" applyNumberFormat="1" applyFont="1" applyFill="1" applyBorder="1" applyAlignment="1">
      <alignment vertical="center"/>
    </xf>
    <xf numFmtId="39" fontId="71" fillId="30" borderId="1" xfId="0" applyNumberFormat="1" applyFont="1" applyFill="1" applyBorder="1" applyAlignment="1">
      <alignment horizontal="center" vertical="center"/>
    </xf>
    <xf numFmtId="0" fontId="71" fillId="30" borderId="51" xfId="0" applyFont="1" applyFill="1" applyBorder="1" applyAlignment="1">
      <alignment horizontal="center" vertical="center"/>
    </xf>
    <xf numFmtId="178" fontId="71" fillId="0" borderId="50" xfId="3" applyNumberFormat="1" applyFont="1" applyFill="1" applyBorder="1" applyAlignment="1">
      <alignment vertical="center"/>
    </xf>
    <xf numFmtId="180" fontId="74" fillId="73" borderId="52" xfId="0" applyNumberFormat="1" applyFont="1" applyFill="1" applyBorder="1" applyAlignment="1">
      <alignment horizontal="center" vertical="center" wrapText="1"/>
    </xf>
    <xf numFmtId="0" fontId="73" fillId="0" borderId="52" xfId="0" applyFont="1" applyBorder="1" applyAlignment="1">
      <alignment vertical="center" wrapText="1"/>
    </xf>
    <xf numFmtId="0" fontId="75" fillId="30" borderId="73" xfId="0" applyFont="1" applyFill="1" applyBorder="1" applyAlignment="1">
      <alignment horizontal="center" vertical="center" wrapText="1"/>
    </xf>
    <xf numFmtId="0" fontId="75" fillId="30" borderId="75" xfId="0" applyFont="1" applyFill="1" applyBorder="1" applyAlignment="1">
      <alignment horizontal="center" vertical="center" wrapText="1"/>
    </xf>
    <xf numFmtId="0" fontId="75" fillId="30" borderId="55" xfId="0" applyFont="1" applyFill="1" applyBorder="1" applyAlignment="1">
      <alignment horizontal="center" vertical="center" wrapText="1"/>
    </xf>
    <xf numFmtId="0" fontId="75" fillId="30" borderId="61" xfId="0" applyFont="1" applyFill="1" applyBorder="1" applyAlignment="1">
      <alignment horizontal="center" vertical="center" wrapText="1"/>
    </xf>
    <xf numFmtId="0" fontId="75" fillId="0" borderId="70" xfId="0" applyFont="1" applyBorder="1" applyAlignment="1">
      <alignment horizontal="center" vertical="center" wrapText="1"/>
    </xf>
    <xf numFmtId="0" fontId="38" fillId="74" borderId="76" xfId="0" applyFont="1" applyFill="1" applyBorder="1" applyAlignment="1">
      <alignment horizontal="center" vertical="center" wrapText="1"/>
    </xf>
    <xf numFmtId="0" fontId="45" fillId="74" borderId="73" xfId="0" applyFont="1" applyFill="1" applyBorder="1" applyAlignment="1">
      <alignment horizontal="center" vertical="center" wrapText="1"/>
    </xf>
    <xf numFmtId="0" fontId="45" fillId="74" borderId="64" xfId="0" applyFont="1" applyFill="1" applyBorder="1" applyAlignment="1">
      <alignment horizontal="center" vertical="center" wrapText="1"/>
    </xf>
    <xf numFmtId="0" fontId="41" fillId="74" borderId="65" xfId="0" applyFont="1" applyFill="1" applyBorder="1" applyAlignment="1">
      <alignment horizontal="center" vertical="center" wrapText="1"/>
    </xf>
    <xf numFmtId="0" fontId="41" fillId="74" borderId="64" xfId="0" applyFont="1" applyFill="1" applyBorder="1" applyAlignment="1">
      <alignment horizontal="center" vertical="center" wrapText="1"/>
    </xf>
    <xf numFmtId="15" fontId="75" fillId="74" borderId="64" xfId="0" applyNumberFormat="1" applyFont="1" applyFill="1" applyBorder="1" applyAlignment="1">
      <alignment horizontal="center" vertical="center" wrapText="1"/>
    </xf>
    <xf numFmtId="0" fontId="41" fillId="74" borderId="4" xfId="0" applyFont="1" applyFill="1" applyBorder="1" applyAlignment="1">
      <alignment horizontal="center" vertical="center" wrapText="1"/>
    </xf>
    <xf numFmtId="0" fontId="41" fillId="74" borderId="5" xfId="0" applyFont="1" applyFill="1" applyBorder="1" applyAlignment="1">
      <alignment horizontal="center" vertical="center" wrapText="1"/>
    </xf>
    <xf numFmtId="15" fontId="41" fillId="74" borderId="72" xfId="0" applyNumberFormat="1" applyFont="1" applyFill="1" applyBorder="1" applyAlignment="1">
      <alignment horizontal="center" vertical="center" wrapText="1"/>
    </xf>
    <xf numFmtId="0" fontId="77" fillId="0" borderId="0" xfId="0" applyFont="1" applyAlignment="1">
      <alignment vertical="center" wrapText="1"/>
    </xf>
    <xf numFmtId="0" fontId="79" fillId="0" borderId="0" xfId="0" applyFont="1" applyAlignment="1">
      <alignment vertical="center" wrapText="1"/>
    </xf>
    <xf numFmtId="0" fontId="0" fillId="30" borderId="1" xfId="0" applyFill="1" applyBorder="1" applyAlignment="1">
      <alignment horizontal="center" vertical="center" wrapText="1"/>
    </xf>
    <xf numFmtId="0" fontId="2" fillId="30" borderId="0" xfId="0" applyFont="1" applyFill="1" applyAlignment="1">
      <alignment horizontal="left" wrapText="1"/>
    </xf>
    <xf numFmtId="0" fontId="42" fillId="0" borderId="0" xfId="0" applyFont="1"/>
    <xf numFmtId="0" fontId="75" fillId="30" borderId="101" xfId="0" applyFont="1" applyFill="1" applyBorder="1" applyAlignment="1">
      <alignment horizontal="center" vertical="center" wrapText="1"/>
    </xf>
    <xf numFmtId="180" fontId="43" fillId="0" borderId="57" xfId="0" applyNumberFormat="1" applyFont="1" applyBorder="1" applyAlignment="1">
      <alignment vertical="center"/>
    </xf>
    <xf numFmtId="0" fontId="45" fillId="74" borderId="102" xfId="0" applyFont="1" applyFill="1" applyBorder="1" applyAlignment="1">
      <alignment horizontal="center" vertical="center" wrapText="1"/>
    </xf>
    <xf numFmtId="0" fontId="44" fillId="0" borderId="49" xfId="0" applyFont="1" applyBorder="1" applyAlignment="1">
      <alignment vertical="center" wrapText="1"/>
    </xf>
    <xf numFmtId="0" fontId="72" fillId="0" borderId="51" xfId="0" applyFont="1" applyBorder="1" applyAlignment="1">
      <alignment horizontal="center" vertical="center" wrapText="1"/>
    </xf>
    <xf numFmtId="0" fontId="39" fillId="0" borderId="53" xfId="0" applyFont="1" applyBorder="1" applyAlignment="1">
      <alignment horizontal="center" vertical="center" wrapText="1"/>
    </xf>
    <xf numFmtId="0" fontId="43" fillId="0" borderId="54" xfId="0" applyFont="1" applyBorder="1" applyAlignment="1">
      <alignment horizontal="center" vertical="center" wrapText="1"/>
    </xf>
    <xf numFmtId="180" fontId="71" fillId="0" borderId="66" xfId="0" applyNumberFormat="1" applyFont="1" applyBorder="1" applyAlignment="1">
      <alignment vertical="center"/>
    </xf>
    <xf numFmtId="180" fontId="71" fillId="0" borderId="63" xfId="0" applyNumberFormat="1" applyFont="1" applyBorder="1" applyAlignment="1">
      <alignment vertical="center"/>
    </xf>
    <xf numFmtId="166" fontId="2" fillId="76" borderId="1" xfId="0" applyNumberFormat="1" applyFont="1" applyFill="1" applyBorder="1"/>
    <xf numFmtId="0" fontId="86" fillId="75" borderId="1" xfId="0" applyFont="1" applyFill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166" fontId="85" fillId="0" borderId="1" xfId="3" applyFont="1" applyBorder="1" applyAlignment="1">
      <alignment horizontal="center" vertical="center" wrapText="1"/>
    </xf>
    <xf numFmtId="0" fontId="85" fillId="0" borderId="1" xfId="0" applyFont="1" applyBorder="1" applyAlignment="1">
      <alignment horizontal="justify" vertical="center" wrapText="1"/>
    </xf>
    <xf numFmtId="0" fontId="81" fillId="30" borderId="12" xfId="0" applyFont="1" applyFill="1" applyBorder="1" applyAlignment="1">
      <alignment horizontal="left" vertical="top" wrapText="1"/>
    </xf>
    <xf numFmtId="0" fontId="83" fillId="30" borderId="0" xfId="0" applyFont="1" applyFill="1" applyAlignment="1">
      <alignment horizontal="left" wrapText="1"/>
    </xf>
    <xf numFmtId="0" fontId="78" fillId="0" borderId="90" xfId="0" applyFont="1" applyBorder="1" applyAlignment="1">
      <alignment horizontal="center" vertical="center" wrapText="1"/>
    </xf>
    <xf numFmtId="0" fontId="78" fillId="0" borderId="91" xfId="0" applyFont="1" applyBorder="1" applyAlignment="1">
      <alignment horizontal="center" vertical="center" wrapText="1"/>
    </xf>
    <xf numFmtId="0" fontId="78" fillId="0" borderId="92" xfId="0" applyFont="1" applyBorder="1" applyAlignment="1">
      <alignment horizontal="center" vertical="center" wrapText="1"/>
    </xf>
    <xf numFmtId="0" fontId="78" fillId="0" borderId="95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78" fillId="0" borderId="96" xfId="0" applyFont="1" applyBorder="1" applyAlignment="1">
      <alignment horizontal="center" vertical="center" wrapText="1"/>
    </xf>
    <xf numFmtId="0" fontId="78" fillId="0" borderId="97" xfId="0" applyFont="1" applyBorder="1" applyAlignment="1">
      <alignment horizontal="center" vertical="center" wrapText="1"/>
    </xf>
    <xf numFmtId="0" fontId="78" fillId="0" borderId="98" xfId="0" applyFont="1" applyBorder="1" applyAlignment="1">
      <alignment horizontal="center" vertical="center" wrapText="1"/>
    </xf>
    <xf numFmtId="0" fontId="78" fillId="0" borderId="99" xfId="0" applyFont="1" applyBorder="1" applyAlignment="1">
      <alignment horizontal="center" vertical="center" wrapText="1"/>
    </xf>
    <xf numFmtId="0" fontId="80" fillId="0" borderId="93" xfId="0" applyFont="1" applyBorder="1" applyAlignment="1">
      <alignment horizontal="center" vertical="center" wrapText="1"/>
    </xf>
    <xf numFmtId="0" fontId="80" fillId="0" borderId="94" xfId="0" applyFont="1" applyBorder="1" applyAlignment="1">
      <alignment horizontal="center" vertical="center" wrapText="1"/>
    </xf>
    <xf numFmtId="0" fontId="80" fillId="0" borderId="100" xfId="0" applyFont="1" applyBorder="1" applyAlignment="1">
      <alignment horizontal="center" vertical="center" wrapText="1"/>
    </xf>
    <xf numFmtId="0" fontId="79" fillId="0" borderId="93" xfId="0" applyFont="1" applyBorder="1" applyAlignment="1">
      <alignment horizontal="left" vertical="center" wrapText="1"/>
    </xf>
    <xf numFmtId="0" fontId="79" fillId="0" borderId="94" xfId="0" applyFont="1" applyBorder="1" applyAlignment="1">
      <alignment horizontal="left" vertical="center" wrapText="1"/>
    </xf>
    <xf numFmtId="0" fontId="79" fillId="0" borderId="100" xfId="0" applyFont="1" applyBorder="1" applyAlignment="1">
      <alignment horizontal="left" vertical="center" wrapText="1"/>
    </xf>
    <xf numFmtId="0" fontId="69" fillId="29" borderId="58" xfId="0" applyFont="1" applyFill="1" applyBorder="1" applyAlignment="1">
      <alignment horizontal="center" vertical="center" wrapText="1"/>
    </xf>
    <xf numFmtId="0" fontId="69" fillId="29" borderId="12" xfId="0" applyFont="1" applyFill="1" applyBorder="1" applyAlignment="1">
      <alignment horizontal="center" vertical="center" wrapText="1"/>
    </xf>
    <xf numFmtId="0" fontId="69" fillId="29" borderId="87" xfId="0" applyFont="1" applyFill="1" applyBorder="1" applyAlignment="1">
      <alignment horizontal="center" vertical="center" wrapText="1"/>
    </xf>
    <xf numFmtId="0" fontId="69" fillId="29" borderId="89" xfId="0" applyFont="1" applyFill="1" applyBorder="1" applyAlignment="1">
      <alignment horizontal="center" vertical="center" wrapText="1"/>
    </xf>
    <xf numFmtId="0" fontId="69" fillId="29" borderId="0" xfId="0" applyFont="1" applyFill="1" applyAlignment="1">
      <alignment horizontal="center" vertical="center" wrapText="1"/>
    </xf>
    <xf numFmtId="0" fontId="69" fillId="29" borderId="88" xfId="0" applyFont="1" applyFill="1" applyBorder="1" applyAlignment="1">
      <alignment horizontal="center" vertical="center" wrapText="1"/>
    </xf>
    <xf numFmtId="0" fontId="69" fillId="29" borderId="67" xfId="0" applyFont="1" applyFill="1" applyBorder="1" applyAlignment="1">
      <alignment horizontal="center" vertical="center" wrapText="1"/>
    </xf>
    <xf numFmtId="0" fontId="69" fillId="29" borderId="30" xfId="0" applyFont="1" applyFill="1" applyBorder="1" applyAlignment="1">
      <alignment horizontal="center" vertical="center" wrapText="1"/>
    </xf>
    <xf numFmtId="0" fontId="69" fillId="29" borderId="68" xfId="0" applyFont="1" applyFill="1" applyBorder="1" applyAlignment="1">
      <alignment horizontal="center" vertical="center" wrapText="1"/>
    </xf>
    <xf numFmtId="0" fontId="54" fillId="2" borderId="58" xfId="0" applyFont="1" applyFill="1" applyBorder="1" applyAlignment="1">
      <alignment horizontal="center" vertical="center" wrapText="1"/>
    </xf>
    <xf numFmtId="0" fontId="54" fillId="2" borderId="12" xfId="0" applyFont="1" applyFill="1" applyBorder="1" applyAlignment="1">
      <alignment horizontal="center" vertical="center" wrapText="1"/>
    </xf>
    <xf numFmtId="0" fontId="54" fillId="2" borderId="87" xfId="0" applyFont="1" applyFill="1" applyBorder="1" applyAlignment="1">
      <alignment horizontal="center" vertical="center" wrapText="1"/>
    </xf>
    <xf numFmtId="0" fontId="54" fillId="2" borderId="89" xfId="0" applyFont="1" applyFill="1" applyBorder="1" applyAlignment="1">
      <alignment horizontal="center" vertical="center" wrapText="1"/>
    </xf>
    <xf numFmtId="0" fontId="54" fillId="2" borderId="0" xfId="0" applyFont="1" applyFill="1" applyAlignment="1">
      <alignment horizontal="center" vertical="center" wrapText="1"/>
    </xf>
    <xf numFmtId="0" fontId="54" fillId="2" borderId="88" xfId="0" applyFont="1" applyFill="1" applyBorder="1" applyAlignment="1">
      <alignment horizontal="center" vertical="center" wrapText="1"/>
    </xf>
    <xf numFmtId="0" fontId="54" fillId="2" borderId="67" xfId="0" applyFont="1" applyFill="1" applyBorder="1" applyAlignment="1">
      <alignment horizontal="center" vertical="center" wrapText="1"/>
    </xf>
    <xf numFmtId="0" fontId="54" fillId="2" borderId="30" xfId="0" applyFont="1" applyFill="1" applyBorder="1" applyAlignment="1">
      <alignment horizontal="center" vertical="center" wrapText="1"/>
    </xf>
    <xf numFmtId="0" fontId="54" fillId="2" borderId="68" xfId="0" applyFont="1" applyFill="1" applyBorder="1" applyAlignment="1">
      <alignment horizontal="center" vertical="center" wrapText="1"/>
    </xf>
    <xf numFmtId="0" fontId="74" fillId="73" borderId="60" xfId="0" applyFont="1" applyFill="1" applyBorder="1" applyAlignment="1">
      <alignment horizontal="center" vertical="center"/>
    </xf>
    <xf numFmtId="0" fontId="74" fillId="73" borderId="57" xfId="0" applyFont="1" applyFill="1" applyBorder="1" applyAlignment="1">
      <alignment horizontal="center" vertical="center"/>
    </xf>
    <xf numFmtId="0" fontId="76" fillId="74" borderId="12" xfId="0" applyFont="1" applyFill="1" applyBorder="1" applyAlignment="1">
      <alignment horizontal="center" vertical="center" wrapText="1"/>
    </xf>
    <xf numFmtId="0" fontId="76" fillId="74" borderId="30" xfId="0" applyFont="1" applyFill="1" applyBorder="1" applyAlignment="1">
      <alignment horizontal="center" vertical="center" wrapText="1"/>
    </xf>
    <xf numFmtId="0" fontId="75" fillId="74" borderId="2" xfId="0" applyFont="1" applyFill="1" applyBorder="1" applyAlignment="1">
      <alignment horizontal="center" vertical="center" wrapText="1"/>
    </xf>
    <xf numFmtId="0" fontId="75" fillId="74" borderId="3" xfId="0" applyFont="1" applyFill="1" applyBorder="1" applyAlignment="1">
      <alignment horizontal="center" vertical="center" wrapText="1"/>
    </xf>
    <xf numFmtId="0" fontId="45" fillId="74" borderId="3" xfId="0" applyFont="1" applyFill="1" applyBorder="1" applyAlignment="1">
      <alignment horizontal="center" vertical="center" wrapText="1"/>
    </xf>
    <xf numFmtId="0" fontId="45" fillId="74" borderId="2" xfId="0" applyFont="1" applyFill="1" applyBorder="1" applyAlignment="1">
      <alignment horizontal="center" vertical="center" wrapText="1"/>
    </xf>
    <xf numFmtId="0" fontId="2" fillId="76" borderId="56" xfId="0" applyFont="1" applyFill="1" applyBorder="1" applyAlignment="1">
      <alignment horizontal="center"/>
    </xf>
    <xf numFmtId="0" fontId="2" fillId="76" borderId="103" xfId="0" applyFont="1" applyFill="1" applyBorder="1" applyAlignment="1">
      <alignment horizontal="center"/>
    </xf>
    <xf numFmtId="0" fontId="2" fillId="76" borderId="57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</cellXfs>
  <cellStyles count="1582">
    <cellStyle name="2" xfId="1410" xr:uid="{00000000-0005-0000-0000-000000000000}"/>
    <cellStyle name="20% - Accent1" xfId="5" xr:uid="{00000000-0005-0000-0000-000001000000}"/>
    <cellStyle name="20% - Accent1 2" xfId="1411" xr:uid="{00000000-0005-0000-0000-000002000000}"/>
    <cellStyle name="20% - Accent1_Estaciones TM-21-SEP-2011" xfId="1412" xr:uid="{00000000-0005-0000-0000-000003000000}"/>
    <cellStyle name="20% - Accent2" xfId="6" xr:uid="{00000000-0005-0000-0000-000004000000}"/>
    <cellStyle name="20% - Accent2 2" xfId="1413" xr:uid="{00000000-0005-0000-0000-000005000000}"/>
    <cellStyle name="20% - Accent2_Estaciones TM-21-SEP-2011" xfId="1414" xr:uid="{00000000-0005-0000-0000-000006000000}"/>
    <cellStyle name="20% - Accent3" xfId="7" xr:uid="{00000000-0005-0000-0000-000007000000}"/>
    <cellStyle name="20% - Accent3 2" xfId="1415" xr:uid="{00000000-0005-0000-0000-000008000000}"/>
    <cellStyle name="20% - Accent3_Estaciones TM-21-SEP-2011" xfId="1416" xr:uid="{00000000-0005-0000-0000-000009000000}"/>
    <cellStyle name="20% - Accent4" xfId="8" xr:uid="{00000000-0005-0000-0000-00000A000000}"/>
    <cellStyle name="20% - Accent4 2" xfId="1417" xr:uid="{00000000-0005-0000-0000-00000B000000}"/>
    <cellStyle name="20% - Accent4_Estaciones TM-21-SEP-2011" xfId="1418" xr:uid="{00000000-0005-0000-0000-00000C000000}"/>
    <cellStyle name="20% - Accent5" xfId="9" xr:uid="{00000000-0005-0000-0000-00000D000000}"/>
    <cellStyle name="20% - Accent5 2" xfId="1419" xr:uid="{00000000-0005-0000-0000-00000E000000}"/>
    <cellStyle name="20% - Accent5_Estaciones TM-21-SEP-2011" xfId="1420" xr:uid="{00000000-0005-0000-0000-00000F000000}"/>
    <cellStyle name="20% - Accent6" xfId="10" xr:uid="{00000000-0005-0000-0000-000010000000}"/>
    <cellStyle name="20% - Accent6 2" xfId="1421" xr:uid="{00000000-0005-0000-0000-000011000000}"/>
    <cellStyle name="20% - Accent6_Estaciones TM-21-SEP-2011" xfId="1422" xr:uid="{00000000-0005-0000-0000-000012000000}"/>
    <cellStyle name="20% - Énfasis1" xfId="1545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8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2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6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60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4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3" xr:uid="{00000000-0005-0000-0000-0000D4000000}"/>
    <cellStyle name="40% - Accent1_Estaciones TM-21-SEP-2011" xfId="1424" xr:uid="{00000000-0005-0000-0000-0000D5000000}"/>
    <cellStyle name="40% - Accent2" xfId="198" xr:uid="{00000000-0005-0000-0000-0000D6000000}"/>
    <cellStyle name="40% - Accent2 2" xfId="1425" xr:uid="{00000000-0005-0000-0000-0000D7000000}"/>
    <cellStyle name="40% - Accent2_Estaciones TM-21-SEP-2011" xfId="1426" xr:uid="{00000000-0005-0000-0000-0000D8000000}"/>
    <cellStyle name="40% - Accent3" xfId="199" xr:uid="{00000000-0005-0000-0000-0000D9000000}"/>
    <cellStyle name="40% - Accent3 2" xfId="1427" xr:uid="{00000000-0005-0000-0000-0000DA000000}"/>
    <cellStyle name="40% - Accent3_Estaciones TM-21-SEP-2011" xfId="1428" xr:uid="{00000000-0005-0000-0000-0000DB000000}"/>
    <cellStyle name="40% - Accent4" xfId="200" xr:uid="{00000000-0005-0000-0000-0000DC000000}"/>
    <cellStyle name="40% - Accent4 2" xfId="1429" xr:uid="{00000000-0005-0000-0000-0000DD000000}"/>
    <cellStyle name="40% - Accent4_Estaciones TM-21-SEP-2011" xfId="1430" xr:uid="{00000000-0005-0000-0000-0000DE000000}"/>
    <cellStyle name="40% - Accent5" xfId="201" xr:uid="{00000000-0005-0000-0000-0000DF000000}"/>
    <cellStyle name="40% - Accent5 2" xfId="1431" xr:uid="{00000000-0005-0000-0000-0000E0000000}"/>
    <cellStyle name="40% - Accent5_Estaciones TM-21-SEP-2011" xfId="1432" xr:uid="{00000000-0005-0000-0000-0000E1000000}"/>
    <cellStyle name="40% - Accent6" xfId="202" xr:uid="{00000000-0005-0000-0000-0000E2000000}"/>
    <cellStyle name="40% - Accent6 2" xfId="1433" xr:uid="{00000000-0005-0000-0000-0000E3000000}"/>
    <cellStyle name="40% - Accent6_Estaciones TM-21-SEP-2011" xfId="1434" xr:uid="{00000000-0005-0000-0000-0000E4000000}"/>
    <cellStyle name="40% - Énfasis1" xfId="1546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9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3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7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1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5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7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50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4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8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2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6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5" xr:uid="{00000000-0005-0000-0000-000071020000}"/>
    <cellStyle name="Bad" xfId="587" xr:uid="{00000000-0005-0000-0000-000072020000}"/>
    <cellStyle name="BORDES TITU. INT." xfId="1437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2" builtinId="26" customBuiltin="1"/>
    <cellStyle name="Calculation" xfId="619" xr:uid="{00000000-0005-0000-0000-000094020000}"/>
    <cellStyle name="Cálculo" xfId="1537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9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8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8" xr:uid="{00000000-0005-0000-0000-0000F6020000}"/>
    <cellStyle name="Comma0 2" xfId="1439" xr:uid="{00000000-0005-0000-0000-0000F7020000}"/>
    <cellStyle name="Currency0" xfId="1440" xr:uid="{00000000-0005-0000-0000-0000F8020000}"/>
    <cellStyle name="Currency0 2" xfId="1441" xr:uid="{00000000-0005-0000-0000-0000F9020000}"/>
    <cellStyle name="Date" xfId="1442" xr:uid="{00000000-0005-0000-0000-0000FA020000}"/>
    <cellStyle name="Date 2" xfId="1443" xr:uid="{00000000-0005-0000-0000-0000FB020000}"/>
    <cellStyle name="Encabezado 1" xfId="1528" builtinId="16" customBuiltin="1"/>
    <cellStyle name="Encabezado 4" xfId="1531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4" xr:uid="{00000000-0005-0000-0000-00001D030000}"/>
    <cellStyle name="Énfasis 2" xfId="1445" xr:uid="{00000000-0005-0000-0000-00001E030000}"/>
    <cellStyle name="Énfasis 3" xfId="1446" xr:uid="{00000000-0005-0000-0000-00001F030000}"/>
    <cellStyle name="Énfasis1" xfId="1544" builtinId="29" customBuiltin="1"/>
    <cellStyle name="Énfasis1 - 20%" xfId="1447" xr:uid="{00000000-0005-0000-0000-000021030000}"/>
    <cellStyle name="Énfasis1 - 40%" xfId="1448" xr:uid="{00000000-0005-0000-0000-000022030000}"/>
    <cellStyle name="Énfasis1 - 60%" xfId="1449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6" builtinId="33" customBuiltin="1"/>
    <cellStyle name="Énfasis2 - 20%" xfId="1450" xr:uid="{00000000-0005-0000-0000-000044030000}"/>
    <cellStyle name="Énfasis2 - 40%" xfId="1451" xr:uid="{00000000-0005-0000-0000-000045030000}"/>
    <cellStyle name="Énfasis2 - 60%" xfId="1452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1" builtinId="37" customBuiltin="1"/>
    <cellStyle name="Énfasis3 - 20%" xfId="1453" xr:uid="{00000000-0005-0000-0000-000067030000}"/>
    <cellStyle name="Énfasis3 - 40%" xfId="1454" xr:uid="{00000000-0005-0000-0000-000068030000}"/>
    <cellStyle name="Énfasis3 - 60%" xfId="1455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5" builtinId="41" customBuiltin="1"/>
    <cellStyle name="Énfasis4 - 20%" xfId="1456" xr:uid="{00000000-0005-0000-0000-00008A030000}"/>
    <cellStyle name="Énfasis4 - 40%" xfId="1457" xr:uid="{00000000-0005-0000-0000-00008B030000}"/>
    <cellStyle name="Énfasis4 - 60%" xfId="1458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9" builtinId="45" customBuiltin="1"/>
    <cellStyle name="Énfasis5 - 20%" xfId="1459" xr:uid="{00000000-0005-0000-0000-0000AD030000}"/>
    <cellStyle name="Énfasis5 - 40%" xfId="1460" xr:uid="{00000000-0005-0000-0000-0000AE030000}"/>
    <cellStyle name="Énfasis5 - 60%" xfId="1461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3" builtinId="49" customBuiltin="1"/>
    <cellStyle name="Énfasis6 - 20%" xfId="1462" xr:uid="{00000000-0005-0000-0000-0000D0030000}"/>
    <cellStyle name="Énfasis6 - 40%" xfId="1463" xr:uid="{00000000-0005-0000-0000-0000D1030000}"/>
    <cellStyle name="Énfasis6 - 60%" xfId="1464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5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5" xr:uid="{00000000-0005-0000-0000-000012040000}"/>
    <cellStyle name="Euro" xfId="962" xr:uid="{00000000-0005-0000-0000-000013040000}"/>
    <cellStyle name="Euro 2" xfId="1467" xr:uid="{00000000-0005-0000-0000-000014040000}"/>
    <cellStyle name="Euro 2 2" xfId="1573" xr:uid="{00000000-0005-0000-0000-000015040000}"/>
    <cellStyle name="Euro 3" xfId="1468" xr:uid="{00000000-0005-0000-0000-000016040000}"/>
    <cellStyle name="Euro 4" xfId="1469" xr:uid="{00000000-0005-0000-0000-000017040000}"/>
    <cellStyle name="Euro 5" xfId="1466" xr:uid="{00000000-0005-0000-0000-000018040000}"/>
    <cellStyle name="Euro 6" xfId="1570" xr:uid="{00000000-0005-0000-0000-000019040000}"/>
    <cellStyle name="Euro_Acabados" xfId="1470" xr:uid="{00000000-0005-0000-0000-00001A040000}"/>
    <cellStyle name="Excel Built-in Normal 1" xfId="1568" xr:uid="{00000000-0005-0000-0000-00001B040000}"/>
    <cellStyle name="Explanatory Text" xfId="963" xr:uid="{00000000-0005-0000-0000-00001C040000}"/>
    <cellStyle name="Fixed" xfId="1471" xr:uid="{00000000-0005-0000-0000-00001D040000}"/>
    <cellStyle name="Fixed 2" xfId="1472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1" xr:uid="{00000000-0005-0000-0000-000025040000}"/>
    <cellStyle name="Hipervínculo 2 3" xfId="1569" xr:uid="{00000000-0005-0000-0000-000026040000}"/>
    <cellStyle name="Hipervínculo 3" xfId="1567" xr:uid="{00000000-0005-0000-0000-000027040000}"/>
    <cellStyle name="Incorrecto" xfId="1533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403" builtinId="3"/>
    <cellStyle name="Millares [0] 2" xfId="1473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5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5" xr:uid="{00000000-0005-0000-0000-000051040000}"/>
    <cellStyle name="Millares 2 5 2" xfId="1574" xr:uid="{00000000-0005-0000-0000-000052040000}"/>
    <cellStyle name="Millares 2 5 2 2" xfId="1580" xr:uid="{F51D7197-51A5-445F-999C-D709AD9B408A}"/>
    <cellStyle name="Millares 2 5 3" xfId="1577" xr:uid="{05B9E065-5AF5-4684-90BC-68EE411B9593}"/>
    <cellStyle name="Millares 2 6" xfId="1474" xr:uid="{00000000-0005-0000-0000-000053040000}"/>
    <cellStyle name="Millares 2 7" xfId="1572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6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7" xr:uid="{00000000-0005-0000-0000-00005C040000}"/>
    <cellStyle name="Millares 4 3 2" xfId="1578" xr:uid="{FFE2AEDB-27CE-4A97-9644-1B0D0FDDA4A1}"/>
    <cellStyle name="Millares 4_4,8" xfId="1012" xr:uid="{00000000-0005-0000-0000-00005D040000}"/>
    <cellStyle name="Millares 5" xfId="1013" xr:uid="{00000000-0005-0000-0000-00005E040000}"/>
    <cellStyle name="Millares 5 2" xfId="1478" xr:uid="{00000000-0005-0000-0000-00005F040000}"/>
    <cellStyle name="Millares 5 2 2" xfId="1579" xr:uid="{36B7FD63-F0BD-4BFC-AE5A-3E5938DE4D12}"/>
    <cellStyle name="Millares 6" xfId="1014" xr:uid="{00000000-0005-0000-0000-000060040000}"/>
    <cellStyle name="Millares 6 2" xfId="1576" xr:uid="{8F9BB32F-D74D-4083-A78F-F7BDEB668CB5}"/>
    <cellStyle name="Millares 7" xfId="1479" xr:uid="{00000000-0005-0000-0000-000061040000}"/>
    <cellStyle name="Millares 8" xfId="1408" xr:uid="{00000000-0005-0000-0000-000062040000}"/>
    <cellStyle name="Millares 9" xfId="1480" xr:uid="{00000000-0005-0000-0000-000063040000}"/>
    <cellStyle name="Moneda" xfId="3" builtinId="4"/>
    <cellStyle name="Moneda [0] 2" xfId="1481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2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5" xr:uid="{00000000-0005-0000-0000-00006C040000}"/>
    <cellStyle name="Moneda 3 2 3" xfId="1484" xr:uid="{00000000-0005-0000-0000-00006D040000}"/>
    <cellStyle name="Moneda 3 3" xfId="1486" xr:uid="{00000000-0005-0000-0000-00006E040000}"/>
    <cellStyle name="Moneda 3 3 2" xfId="1487" xr:uid="{00000000-0005-0000-0000-00006F040000}"/>
    <cellStyle name="Moneda 3 4" xfId="1488" xr:uid="{00000000-0005-0000-0000-000070040000}"/>
    <cellStyle name="Moneda 3 5" xfId="1483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9" xr:uid="{00000000-0005-0000-0000-000074040000}"/>
    <cellStyle name="Moneda 5" xfId="1022" xr:uid="{00000000-0005-0000-0000-000075040000}"/>
    <cellStyle name="Moneda 5 2" xfId="1490" xr:uid="{00000000-0005-0000-0000-000076040000}"/>
    <cellStyle name="Moneda 6" xfId="1491" xr:uid="{00000000-0005-0000-0000-000077040000}"/>
    <cellStyle name="Moneda 7" xfId="1525" xr:uid="{00000000-0005-0000-0000-000078040000}"/>
    <cellStyle name="Moneda 8" xfId="1526" xr:uid="{00000000-0005-0000-0000-000079040000}"/>
    <cellStyle name="Moneda 9" xfId="1575" xr:uid="{00000000-0005-0000-0000-00007A040000}"/>
    <cellStyle name="Moneda 9 2" xfId="1581" xr:uid="{92F33E89-4A15-497D-B783-6DD6837DDD88}"/>
    <cellStyle name="Monetario0" xfId="1023" xr:uid="{00000000-0005-0000-0000-00007B040000}"/>
    <cellStyle name="Neutral" xfId="1534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7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2" xr:uid="{00000000-0005-0000-0000-0000B5040000}"/>
    <cellStyle name="Normal 2 2 3" xfId="1493" xr:uid="{00000000-0005-0000-0000-0000B6040000}"/>
    <cellStyle name="Normal 2 2 4" xfId="1494" xr:uid="{00000000-0005-0000-0000-0000B7040000}"/>
    <cellStyle name="Normal 2 2_Copia de PRESUPUESTO POR CAPITULOS MARZO-25-11-ULTIMO" xfId="1495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6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7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8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9" xr:uid="{00000000-0005-0000-0000-0000D8040000}"/>
    <cellStyle name="Normal 3" xfId="2" xr:uid="{00000000-0005-0000-0000-0000D9040000}"/>
    <cellStyle name="Normal 3 2" xfId="1105" xr:uid="{00000000-0005-0000-0000-0000DA040000}"/>
    <cellStyle name="Normal 3 2 2" xfId="1501" xr:uid="{00000000-0005-0000-0000-0000DB040000}"/>
    <cellStyle name="Normal 3 3" xfId="1502" xr:uid="{00000000-0005-0000-0000-0000DC040000}"/>
    <cellStyle name="Normal 3 4" xfId="1503" xr:uid="{00000000-0005-0000-0000-0000DD040000}"/>
    <cellStyle name="Normal 3 5" xfId="1500" xr:uid="{00000000-0005-0000-0000-0000DE040000}"/>
    <cellStyle name="Normal 3_Copia de Cuadro APU General Seguridad Electronica Festo 01-12-2008" xfId="1504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7" xr:uid="{00000000-0005-0000-0000-0000E5040000}"/>
    <cellStyle name="Normal 4 2 3" xfId="1506" xr:uid="{00000000-0005-0000-0000-0000E6040000}"/>
    <cellStyle name="Normal 4 2_ESTADISTICA" xfId="1508" xr:uid="{00000000-0005-0000-0000-0000E7040000}"/>
    <cellStyle name="Normal 4 3" xfId="1509" xr:uid="{00000000-0005-0000-0000-0000E8040000}"/>
    <cellStyle name="Normal 4 3 2" xfId="1510" xr:uid="{00000000-0005-0000-0000-0000E9040000}"/>
    <cellStyle name="Normal 4 3_ESTADISTICA" xfId="1511" xr:uid="{00000000-0005-0000-0000-0000EA040000}"/>
    <cellStyle name="Normal 4 4" xfId="1512" xr:uid="{00000000-0005-0000-0000-0000EB040000}"/>
    <cellStyle name="Normal 4 5" xfId="1505" xr:uid="{00000000-0005-0000-0000-0000EC040000}"/>
    <cellStyle name="Normal 4 6" xfId="1524" xr:uid="{00000000-0005-0000-0000-0000ED040000}"/>
    <cellStyle name="Normal 4 7" xfId="1436" xr:uid="{00000000-0005-0000-0000-0000EE040000}"/>
    <cellStyle name="Normal 4_CICLOPUENTE AV-ESMERALDA-OCT-4-2011" xfId="1513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5" xr:uid="{00000000-0005-0000-0000-0000F2040000}"/>
    <cellStyle name="Normal 5 3" xfId="1514" xr:uid="{00000000-0005-0000-0000-0000F3040000}"/>
    <cellStyle name="Normal 6" xfId="1113" xr:uid="{00000000-0005-0000-0000-0000F4040000}"/>
    <cellStyle name="Normal 6 2" xfId="1516" xr:uid="{00000000-0005-0000-0000-0000F5040000}"/>
    <cellStyle name="Normal 7" xfId="1517" xr:uid="{00000000-0005-0000-0000-0000F6040000}"/>
    <cellStyle name="Normal 8" xfId="1114" xr:uid="{00000000-0005-0000-0000-0000F7040000}"/>
    <cellStyle name="Normal 8 2" xfId="1523" xr:uid="{00000000-0005-0000-0000-0000F8040000}"/>
    <cellStyle name="Notas" xfId="1541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" xfId="1404" builtinId="5"/>
    <cellStyle name="Porcentaje 2" xfId="1148" xr:uid="{00000000-0005-0000-0000-00001C050000}"/>
    <cellStyle name="Porcentaje 3" xfId="1522" xr:uid="{00000000-0005-0000-0000-00001D050000}"/>
    <cellStyle name="Porcentual 2" xfId="1149" xr:uid="{00000000-0005-0000-0000-00001E050000}"/>
    <cellStyle name="Porcentual 2 2" xfId="1518" xr:uid="{00000000-0005-0000-0000-00001F050000}"/>
    <cellStyle name="Porcentual 2 3" xfId="1519" xr:uid="{00000000-0005-0000-0000-000020050000}"/>
    <cellStyle name="Porcentual 3" xfId="1150" xr:uid="{00000000-0005-0000-0000-000021050000}"/>
    <cellStyle name="Porcentual 3 2" xfId="1409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6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40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2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7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9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30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20" xr:uid="{00000000-0005-0000-0000-000005060000}"/>
    <cellStyle name="Total" xfId="1543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1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7500"/>
          <a:ext cx="952499" cy="850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1452879</xdr:colOff>
      <xdr:row>5</xdr:row>
      <xdr:rowOff>152848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33ECA6-BD15-4B15-AAA4-0610CFC08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200" y="314325"/>
          <a:ext cx="952499" cy="836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2:Y49"/>
  <sheetViews>
    <sheetView showGridLines="0" showRuler="0" showWhiteSpace="0" view="pageLayout" topLeftCell="A9" zoomScale="60" zoomScaleNormal="80" zoomScaleSheetLayoutView="40" zoomScalePageLayoutView="60" workbookViewId="0">
      <selection activeCell="V9" sqref="V9"/>
    </sheetView>
  </sheetViews>
  <sheetFormatPr baseColWidth="10" defaultColWidth="11.5" defaultRowHeight="21"/>
  <cols>
    <col min="1" max="1" width="4.33203125" style="52" customWidth="1"/>
    <col min="2" max="2" width="7.33203125" style="52" customWidth="1"/>
    <col min="3" max="3" width="36.83203125" style="52" customWidth="1"/>
    <col min="4" max="4" width="8" style="52" hidden="1" customWidth="1"/>
    <col min="5" max="5" width="8.6640625" style="52" customWidth="1"/>
    <col min="6" max="6" width="14.6640625" style="52" customWidth="1"/>
    <col min="7" max="7" width="22" style="52" bestFit="1" customWidth="1"/>
    <col min="8" max="8" width="19.83203125" style="52" bestFit="1" customWidth="1"/>
    <col min="9" max="9" width="22.6640625" style="52" customWidth="1"/>
    <col min="10" max="10" width="24.1640625" style="52" hidden="1" customWidth="1"/>
    <col min="11" max="11" width="22" style="52" hidden="1" customWidth="1"/>
    <col min="12" max="12" width="25.6640625" style="52" hidden="1" customWidth="1"/>
    <col min="13" max="15" width="17" style="52" hidden="1" customWidth="1"/>
    <col min="16" max="16" width="42.5" style="52" hidden="1" customWidth="1"/>
    <col min="17" max="17" width="18.5" style="52" customWidth="1"/>
    <col min="18" max="18" width="21.83203125" style="52" bestFit="1" customWidth="1"/>
    <col min="19" max="19" width="26.33203125" style="52" customWidth="1"/>
    <col min="20" max="20" width="21.33203125" style="52" customWidth="1"/>
    <col min="21" max="21" width="21.5" style="52" customWidth="1"/>
    <col min="22" max="22" width="28.33203125" style="52" customWidth="1"/>
    <col min="23" max="23" width="30.1640625" style="52" customWidth="1"/>
    <col min="24" max="24" width="2.5" style="41" customWidth="1"/>
    <col min="25" max="16384" width="11.5" style="52"/>
  </cols>
  <sheetData>
    <row r="2" spans="2:25" ht="39.75" customHeight="1">
      <c r="B2" s="149"/>
      <c r="C2" s="150"/>
      <c r="D2" s="151"/>
      <c r="E2" s="158" t="s">
        <v>91</v>
      </c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60"/>
      <c r="X2" s="128"/>
      <c r="Y2" s="128"/>
    </row>
    <row r="3" spans="2:25" ht="17.25" customHeight="1">
      <c r="B3" s="152"/>
      <c r="C3" s="153"/>
      <c r="D3" s="154"/>
      <c r="E3" s="161" t="s">
        <v>97</v>
      </c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1" t="s">
        <v>100</v>
      </c>
      <c r="Q3" s="162"/>
      <c r="R3" s="162"/>
      <c r="S3" s="162"/>
      <c r="T3" s="162"/>
      <c r="U3" s="162"/>
      <c r="V3" s="162"/>
      <c r="W3" s="163"/>
      <c r="X3" s="129"/>
      <c r="Y3" s="129"/>
    </row>
    <row r="4" spans="2:25" ht="17.25" customHeight="1">
      <c r="B4" s="155"/>
      <c r="C4" s="156"/>
      <c r="D4" s="157"/>
      <c r="E4" s="161" t="s">
        <v>101</v>
      </c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3"/>
      <c r="X4" s="129"/>
      <c r="Y4" s="129"/>
    </row>
    <row r="5" spans="2:25" ht="15.75" customHeight="1" thickBot="1"/>
    <row r="6" spans="2:25" ht="65.25" customHeight="1" thickBot="1">
      <c r="B6" s="164" t="s">
        <v>89</v>
      </c>
      <c r="C6" s="165"/>
      <c r="D6" s="165"/>
      <c r="E6" s="165"/>
      <c r="F6" s="166"/>
      <c r="G6" s="184" t="s">
        <v>90</v>
      </c>
      <c r="H6" s="184"/>
      <c r="I6" s="184"/>
      <c r="J6" s="184"/>
      <c r="K6" s="184"/>
      <c r="L6" s="184"/>
      <c r="M6" s="186" t="s">
        <v>71</v>
      </c>
      <c r="N6" s="187"/>
      <c r="O6" s="187"/>
      <c r="P6" s="124" t="s">
        <v>92</v>
      </c>
      <c r="Q6" s="173" t="s">
        <v>105</v>
      </c>
      <c r="R6" s="174"/>
      <c r="S6" s="174"/>
      <c r="T6" s="174"/>
      <c r="U6" s="174"/>
      <c r="V6" s="174"/>
      <c r="W6" s="175"/>
    </row>
    <row r="7" spans="2:25" ht="59.25" customHeight="1" thickBot="1">
      <c r="B7" s="167"/>
      <c r="C7" s="168"/>
      <c r="D7" s="168"/>
      <c r="E7" s="168"/>
      <c r="F7" s="169"/>
      <c r="G7" s="185"/>
      <c r="H7" s="185"/>
      <c r="I7" s="185"/>
      <c r="J7" s="185"/>
      <c r="K7" s="185"/>
      <c r="L7" s="185"/>
      <c r="M7" s="125" t="s">
        <v>88</v>
      </c>
      <c r="N7" s="126" t="s">
        <v>88</v>
      </c>
      <c r="O7" s="126" t="s">
        <v>88</v>
      </c>
      <c r="P7" s="127" t="s">
        <v>88</v>
      </c>
      <c r="Q7" s="176"/>
      <c r="R7" s="177"/>
      <c r="S7" s="177"/>
      <c r="T7" s="177"/>
      <c r="U7" s="177"/>
      <c r="V7" s="177"/>
      <c r="W7" s="178"/>
    </row>
    <row r="8" spans="2:25" ht="81" customHeight="1" thickBot="1">
      <c r="B8" s="170"/>
      <c r="C8" s="171"/>
      <c r="D8" s="171"/>
      <c r="E8" s="171"/>
      <c r="F8" s="172"/>
      <c r="G8" s="133" t="s">
        <v>113</v>
      </c>
      <c r="H8" s="114" t="s">
        <v>104</v>
      </c>
      <c r="I8" s="114" t="s">
        <v>114</v>
      </c>
      <c r="J8" s="115" t="s">
        <v>86</v>
      </c>
      <c r="K8" s="115" t="s">
        <v>87</v>
      </c>
      <c r="L8" s="115" t="s">
        <v>98</v>
      </c>
      <c r="M8" s="116" t="s">
        <v>83</v>
      </c>
      <c r="N8" s="117" t="s">
        <v>84</v>
      </c>
      <c r="O8" s="117" t="s">
        <v>85</v>
      </c>
      <c r="P8" s="118" t="s">
        <v>83</v>
      </c>
      <c r="Q8" s="179"/>
      <c r="R8" s="180"/>
      <c r="S8" s="180"/>
      <c r="T8" s="180"/>
      <c r="U8" s="180"/>
      <c r="V8" s="180"/>
      <c r="W8" s="181"/>
    </row>
    <row r="9" spans="2:25" ht="72" customHeight="1" thickBot="1">
      <c r="B9" s="119" t="s">
        <v>64</v>
      </c>
      <c r="C9" s="120" t="s">
        <v>65</v>
      </c>
      <c r="D9" s="120"/>
      <c r="E9" s="120" t="s">
        <v>72</v>
      </c>
      <c r="F9" s="135" t="s">
        <v>99</v>
      </c>
      <c r="G9" s="188" t="s">
        <v>70</v>
      </c>
      <c r="H9" s="188"/>
      <c r="I9" s="188"/>
      <c r="J9" s="188"/>
      <c r="K9" s="188"/>
      <c r="L9" s="188"/>
      <c r="M9" s="189" t="s">
        <v>94</v>
      </c>
      <c r="N9" s="188"/>
      <c r="O9" s="188"/>
      <c r="P9" s="121" t="s">
        <v>93</v>
      </c>
      <c r="Q9" s="122" t="s">
        <v>66</v>
      </c>
      <c r="R9" s="123" t="s">
        <v>67</v>
      </c>
      <c r="S9" s="123" t="s">
        <v>68</v>
      </c>
      <c r="T9" s="123" t="s">
        <v>0</v>
      </c>
      <c r="U9" s="123" t="s">
        <v>69</v>
      </c>
      <c r="V9" s="123" t="s">
        <v>1</v>
      </c>
      <c r="W9" s="123" t="s">
        <v>2</v>
      </c>
    </row>
    <row r="10" spans="2:25" ht="57" customHeight="1">
      <c r="B10" s="54"/>
      <c r="C10" s="55"/>
      <c r="D10" s="93" t="s">
        <v>80</v>
      </c>
      <c r="E10" s="55"/>
      <c r="F10" s="136"/>
      <c r="G10" s="94"/>
      <c r="H10" s="48"/>
      <c r="I10" s="48"/>
      <c r="J10" s="48"/>
      <c r="K10" s="48"/>
      <c r="L10" s="85"/>
      <c r="M10" s="50"/>
      <c r="N10" s="94"/>
      <c r="O10" s="94"/>
      <c r="P10" s="50"/>
      <c r="Q10" s="62"/>
      <c r="R10" s="47"/>
      <c r="S10" s="47"/>
      <c r="T10" s="46"/>
      <c r="U10" s="45"/>
      <c r="V10" s="44"/>
      <c r="W10" s="43"/>
      <c r="X10" s="51"/>
    </row>
    <row r="11" spans="2:25" ht="34">
      <c r="B11" s="97">
        <v>1</v>
      </c>
      <c r="C11" s="72" t="s">
        <v>106</v>
      </c>
      <c r="D11" s="113"/>
      <c r="E11" s="98" t="s">
        <v>102</v>
      </c>
      <c r="F11" s="137">
        <v>205</v>
      </c>
      <c r="G11" s="103">
        <v>98254</v>
      </c>
      <c r="H11" s="100">
        <v>178500</v>
      </c>
      <c r="I11" s="101">
        <v>95081</v>
      </c>
      <c r="J11" s="101"/>
      <c r="K11" s="101"/>
      <c r="L11" s="102"/>
      <c r="M11" s="99"/>
      <c r="N11" s="103"/>
      <c r="O11" s="103"/>
      <c r="P11" s="111"/>
      <c r="Q11" s="104">
        <f t="shared" ref="Q11:Q17" si="0">COUNT(G11:P11)</f>
        <v>3</v>
      </c>
      <c r="R11" s="105">
        <f>ROUND(AVERAGE(G11:P11),0)</f>
        <v>123945</v>
      </c>
      <c r="S11" s="106">
        <f>ROUND(+R11*F11,0)</f>
        <v>25408725</v>
      </c>
      <c r="T11" s="107">
        <f t="shared" ref="T11:T17" si="1">STDEVP(G11:P11)</f>
        <v>38597.953322251</v>
      </c>
      <c r="U11" s="108">
        <f t="shared" ref="U11:U17" si="2">T11/R11*100</f>
        <v>31.141194338013634</v>
      </c>
      <c r="V11" s="109">
        <f t="shared" ref="V11:V17" si="3">100-U11</f>
        <v>68.858805661986366</v>
      </c>
      <c r="W11" s="110" t="str">
        <f t="shared" ref="W11:W17" si="4">IF(V11&gt;70,"ALTO","BAJO")</f>
        <v>BAJO</v>
      </c>
    </row>
    <row r="12" spans="2:25" ht="34">
      <c r="B12" s="97">
        <v>2</v>
      </c>
      <c r="C12" s="72" t="s">
        <v>107</v>
      </c>
      <c r="D12" s="113"/>
      <c r="E12" s="98" t="s">
        <v>102</v>
      </c>
      <c r="F12" s="137">
        <v>10</v>
      </c>
      <c r="G12" s="103">
        <v>116716</v>
      </c>
      <c r="H12" s="100">
        <v>160650</v>
      </c>
      <c r="I12" s="101">
        <v>95081</v>
      </c>
      <c r="J12" s="101"/>
      <c r="K12" s="101"/>
      <c r="L12" s="102"/>
      <c r="M12" s="140"/>
      <c r="N12" s="141"/>
      <c r="O12" s="141"/>
      <c r="P12" s="111"/>
      <c r="Q12" s="104">
        <f t="shared" si="0"/>
        <v>3</v>
      </c>
      <c r="R12" s="105">
        <f t="shared" ref="R12:R17" si="5">ROUND(AVERAGE(G12:P12),0)</f>
        <v>124149</v>
      </c>
      <c r="S12" s="106">
        <f t="shared" ref="S12:S17" si="6">ROUND(+R12*F12,0)</f>
        <v>1241490</v>
      </c>
      <c r="T12" s="107">
        <f t="shared" ref="T12:T16" si="7">STDEVP(G12:P12)</f>
        <v>27279.54736916774</v>
      </c>
      <c r="U12" s="108">
        <f t="shared" ref="U12:U16" si="8">T12/R12*100</f>
        <v>21.973231656451311</v>
      </c>
      <c r="V12" s="109">
        <f t="shared" ref="V12:V16" si="9">100-U12</f>
        <v>78.026768343548696</v>
      </c>
      <c r="W12" s="110" t="str">
        <f t="shared" ref="W12:W16" si="10">IF(V12&gt;70,"ALTO","BAJO")</f>
        <v>ALTO</v>
      </c>
    </row>
    <row r="13" spans="2:25">
      <c r="B13" s="97">
        <v>3</v>
      </c>
      <c r="C13" s="72" t="s">
        <v>108</v>
      </c>
      <c r="D13" s="113"/>
      <c r="E13" s="98" t="s">
        <v>102</v>
      </c>
      <c r="F13" s="137">
        <v>60</v>
      </c>
      <c r="G13" s="103">
        <v>204428</v>
      </c>
      <c r="H13" s="100">
        <v>154700</v>
      </c>
      <c r="I13" s="101">
        <v>280840</v>
      </c>
      <c r="J13" s="101"/>
      <c r="K13" s="101"/>
      <c r="L13" s="102"/>
      <c r="M13" s="140"/>
      <c r="N13" s="141"/>
      <c r="O13" s="141"/>
      <c r="P13" s="111"/>
      <c r="Q13" s="104">
        <f t="shared" si="0"/>
        <v>3</v>
      </c>
      <c r="R13" s="105">
        <f t="shared" si="5"/>
        <v>213323</v>
      </c>
      <c r="S13" s="106">
        <f t="shared" si="6"/>
        <v>12799380</v>
      </c>
      <c r="T13" s="107">
        <f t="shared" si="7"/>
        <v>51879.098047501</v>
      </c>
      <c r="U13" s="108">
        <f t="shared" si="8"/>
        <v>24.319505185798533</v>
      </c>
      <c r="V13" s="109">
        <f t="shared" si="9"/>
        <v>75.680494814201467</v>
      </c>
      <c r="W13" s="110" t="str">
        <f t="shared" si="10"/>
        <v>ALTO</v>
      </c>
    </row>
    <row r="14" spans="2:25">
      <c r="B14" s="71">
        <v>4</v>
      </c>
      <c r="C14" s="72" t="s">
        <v>109</v>
      </c>
      <c r="D14" s="113"/>
      <c r="E14" s="98" t="s">
        <v>102</v>
      </c>
      <c r="F14" s="137">
        <v>23</v>
      </c>
      <c r="G14" s="103">
        <v>153321</v>
      </c>
      <c r="H14" s="100">
        <v>160650</v>
      </c>
      <c r="I14" s="101">
        <v>177310</v>
      </c>
      <c r="J14" s="101"/>
      <c r="K14" s="101"/>
      <c r="L14" s="102"/>
      <c r="M14" s="140"/>
      <c r="N14" s="141"/>
      <c r="O14" s="141"/>
      <c r="P14" s="111"/>
      <c r="Q14" s="104">
        <f t="shared" si="0"/>
        <v>3</v>
      </c>
      <c r="R14" s="105">
        <f t="shared" si="5"/>
        <v>163760</v>
      </c>
      <c r="S14" s="106">
        <f t="shared" si="6"/>
        <v>3766480</v>
      </c>
      <c r="T14" s="107">
        <f t="shared" si="7"/>
        <v>10037.385460810445</v>
      </c>
      <c r="U14" s="108">
        <f t="shared" si="8"/>
        <v>6.1293267347401352</v>
      </c>
      <c r="V14" s="109">
        <f t="shared" si="9"/>
        <v>93.870673265259867</v>
      </c>
      <c r="W14" s="110" t="str">
        <f t="shared" si="10"/>
        <v>ALTO</v>
      </c>
    </row>
    <row r="15" spans="2:25">
      <c r="B15" s="71">
        <v>5</v>
      </c>
      <c r="C15" s="72" t="s">
        <v>110</v>
      </c>
      <c r="D15" s="113"/>
      <c r="E15" s="98" t="s">
        <v>102</v>
      </c>
      <c r="F15" s="137">
        <v>2</v>
      </c>
      <c r="G15" s="103">
        <v>383303</v>
      </c>
      <c r="H15" s="100">
        <v>1368500</v>
      </c>
      <c r="I15" s="101">
        <v>439110</v>
      </c>
      <c r="J15" s="101"/>
      <c r="K15" s="101"/>
      <c r="L15" s="102"/>
      <c r="M15" s="140"/>
      <c r="N15" s="141"/>
      <c r="O15" s="141"/>
      <c r="P15" s="111"/>
      <c r="Q15" s="104">
        <f t="shared" si="0"/>
        <v>3</v>
      </c>
      <c r="R15" s="105">
        <f t="shared" si="5"/>
        <v>730304</v>
      </c>
      <c r="S15" s="106">
        <f t="shared" si="6"/>
        <v>1460608</v>
      </c>
      <c r="T15" s="107">
        <f t="shared" si="7"/>
        <v>451847.23600374302</v>
      </c>
      <c r="U15" s="108">
        <f t="shared" si="8"/>
        <v>61.871116138449608</v>
      </c>
      <c r="V15" s="109">
        <f t="shared" si="9"/>
        <v>38.128883861550392</v>
      </c>
      <c r="W15" s="110" t="str">
        <f t="shared" si="10"/>
        <v>BAJO</v>
      </c>
    </row>
    <row r="16" spans="2:25">
      <c r="B16" s="71">
        <v>6</v>
      </c>
      <c r="C16" s="72" t="s">
        <v>111</v>
      </c>
      <c r="D16" s="113"/>
      <c r="E16" s="98" t="s">
        <v>102</v>
      </c>
      <c r="F16" s="137">
        <v>17</v>
      </c>
      <c r="G16" s="103">
        <v>340373</v>
      </c>
      <c r="H16" s="100">
        <v>238000</v>
      </c>
      <c r="I16" s="101">
        <v>177310</v>
      </c>
      <c r="J16" s="101"/>
      <c r="K16" s="101"/>
      <c r="L16" s="102"/>
      <c r="M16" s="140"/>
      <c r="N16" s="141"/>
      <c r="O16" s="141"/>
      <c r="P16" s="111"/>
      <c r="Q16" s="104">
        <f t="shared" si="0"/>
        <v>3</v>
      </c>
      <c r="R16" s="105">
        <f t="shared" si="5"/>
        <v>251894</v>
      </c>
      <c r="S16" s="106">
        <f t="shared" si="6"/>
        <v>4282198</v>
      </c>
      <c r="T16" s="107">
        <f t="shared" si="7"/>
        <v>67291.281586514277</v>
      </c>
      <c r="U16" s="108">
        <f t="shared" si="8"/>
        <v>26.714126412901567</v>
      </c>
      <c r="V16" s="109">
        <f t="shared" si="9"/>
        <v>73.285873587098436</v>
      </c>
      <c r="W16" s="110" t="str">
        <f t="shared" si="10"/>
        <v>ALTO</v>
      </c>
    </row>
    <row r="17" spans="2:23">
      <c r="B17" s="71">
        <v>7</v>
      </c>
      <c r="C17" s="72" t="s">
        <v>112</v>
      </c>
      <c r="D17" s="72"/>
      <c r="E17" s="98" t="s">
        <v>102</v>
      </c>
      <c r="F17" s="137">
        <v>36</v>
      </c>
      <c r="G17" s="103">
        <v>291311</v>
      </c>
      <c r="H17" s="100">
        <v>255850</v>
      </c>
      <c r="I17" s="101">
        <v>105910</v>
      </c>
      <c r="J17" s="101"/>
      <c r="K17" s="101"/>
      <c r="L17" s="102"/>
      <c r="M17" s="140"/>
      <c r="N17" s="141"/>
      <c r="O17" s="141"/>
      <c r="P17" s="111"/>
      <c r="Q17" s="104">
        <f t="shared" si="0"/>
        <v>3</v>
      </c>
      <c r="R17" s="105">
        <f t="shared" si="5"/>
        <v>217690</v>
      </c>
      <c r="S17" s="106">
        <f t="shared" si="6"/>
        <v>7836840</v>
      </c>
      <c r="T17" s="107">
        <f t="shared" si="1"/>
        <v>80355.471999249829</v>
      </c>
      <c r="U17" s="108">
        <f t="shared" si="2"/>
        <v>36.912798933919717</v>
      </c>
      <c r="V17" s="109">
        <f t="shared" si="3"/>
        <v>63.087201066080283</v>
      </c>
      <c r="W17" s="110" t="str">
        <f t="shared" si="4"/>
        <v>BAJO</v>
      </c>
    </row>
    <row r="18" spans="2:23" ht="57" customHeight="1">
      <c r="B18" s="71"/>
      <c r="C18" s="72"/>
      <c r="D18" s="72"/>
      <c r="E18" s="98"/>
      <c r="F18" s="137"/>
      <c r="G18" s="134"/>
      <c r="H18" s="83"/>
      <c r="I18" s="53"/>
      <c r="J18" s="53"/>
      <c r="K18" s="53"/>
      <c r="L18" s="86"/>
      <c r="M18" s="74"/>
      <c r="N18" s="95"/>
      <c r="O18" s="95"/>
      <c r="P18" s="88"/>
      <c r="Q18" s="91"/>
      <c r="R18" s="92"/>
      <c r="S18" s="90"/>
      <c r="T18" s="75"/>
      <c r="U18" s="76"/>
      <c r="V18" s="77"/>
      <c r="W18" s="78"/>
    </row>
    <row r="19" spans="2:23" ht="57" customHeight="1">
      <c r="B19" s="71"/>
      <c r="C19" s="72"/>
      <c r="D19" s="72"/>
      <c r="E19" s="73"/>
      <c r="F19" s="138"/>
      <c r="G19" s="134"/>
      <c r="H19" s="53"/>
      <c r="I19" s="53"/>
      <c r="J19" s="53"/>
      <c r="K19" s="53"/>
      <c r="L19" s="86"/>
      <c r="M19" s="74"/>
      <c r="N19" s="95"/>
      <c r="O19" s="95"/>
      <c r="P19" s="88"/>
      <c r="Q19" s="182" t="s">
        <v>76</v>
      </c>
      <c r="R19" s="183"/>
      <c r="S19" s="112">
        <f>SUM(S11:S17)</f>
        <v>56795721</v>
      </c>
      <c r="T19" s="75"/>
      <c r="U19" s="76"/>
      <c r="V19" s="77"/>
      <c r="W19" s="78"/>
    </row>
    <row r="20" spans="2:23" s="41" customFormat="1" ht="57" customHeight="1" thickBot="1">
      <c r="B20" s="56"/>
      <c r="C20" s="57"/>
      <c r="D20" s="57"/>
      <c r="E20" s="58"/>
      <c r="F20" s="139"/>
      <c r="G20" s="96"/>
      <c r="H20" s="61"/>
      <c r="I20" s="61"/>
      <c r="J20" s="61"/>
      <c r="K20" s="61"/>
      <c r="L20" s="87"/>
      <c r="M20" s="60"/>
      <c r="N20" s="96"/>
      <c r="O20" s="96"/>
      <c r="P20" s="89"/>
      <c r="Q20" s="56"/>
      <c r="R20" s="63"/>
      <c r="S20" s="64"/>
      <c r="T20" s="65"/>
      <c r="U20" s="66"/>
      <c r="V20" s="67"/>
      <c r="W20" s="68"/>
    </row>
    <row r="21" spans="2:23" ht="51.75" customHeight="1">
      <c r="C21" s="147" t="s">
        <v>96</v>
      </c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</row>
    <row r="22" spans="2:23" ht="19.5" customHeight="1">
      <c r="C22" s="148" t="s">
        <v>95</v>
      </c>
      <c r="D22" s="148"/>
      <c r="E22" s="148"/>
      <c r="F22" s="148"/>
      <c r="G22" s="148"/>
      <c r="H22" s="148"/>
      <c r="I22" s="148"/>
      <c r="J22" s="148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</row>
    <row r="23" spans="2:23" s="41" customFormat="1">
      <c r="B23" s="52"/>
      <c r="C23" s="132" t="s">
        <v>103</v>
      </c>
      <c r="D23" s="42"/>
      <c r="E23" s="52"/>
      <c r="F23" s="52"/>
      <c r="G23" s="49"/>
      <c r="H23" s="49"/>
      <c r="I23" s="49"/>
      <c r="J23" s="49"/>
      <c r="K23" s="49"/>
      <c r="L23" s="49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2:23" s="41" customFormat="1">
      <c r="B24" s="52"/>
      <c r="C24" s="42"/>
      <c r="D24" s="42"/>
      <c r="E24" s="52"/>
      <c r="F24" s="52"/>
      <c r="G24" s="49"/>
      <c r="H24" s="49"/>
      <c r="I24" s="49"/>
      <c r="J24" s="49"/>
      <c r="K24" s="49"/>
      <c r="L24" s="49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2:23" s="41" customFormat="1">
      <c r="B25" s="52"/>
      <c r="C25" s="42"/>
      <c r="D25" s="42"/>
      <c r="E25" s="52"/>
      <c r="F25" s="52"/>
      <c r="G25" s="49"/>
      <c r="H25" s="49"/>
      <c r="I25" s="49"/>
      <c r="J25" s="49"/>
      <c r="K25" s="49"/>
      <c r="L25" s="49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2:23" s="41" customFormat="1">
      <c r="B26" s="52"/>
      <c r="C26" s="42"/>
      <c r="D26" s="42"/>
      <c r="E26" s="52"/>
      <c r="F26" s="52"/>
      <c r="G26" s="49"/>
      <c r="H26" s="49"/>
      <c r="I26" s="49"/>
      <c r="J26" s="49"/>
      <c r="K26" s="49"/>
      <c r="L26" s="49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2:23" s="41" customFormat="1">
      <c r="B27" s="52"/>
      <c r="C27" s="42"/>
      <c r="D27" s="42"/>
      <c r="E27" s="52"/>
      <c r="F27" s="52"/>
      <c r="G27" s="49"/>
      <c r="H27" s="49"/>
      <c r="I27" s="49"/>
      <c r="J27" s="49"/>
      <c r="K27" s="49"/>
      <c r="L27" s="49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2:23">
      <c r="C28" s="59"/>
      <c r="D28" s="59"/>
    </row>
    <row r="29" spans="2:23">
      <c r="C29" s="79" t="s">
        <v>73</v>
      </c>
      <c r="D29" s="79"/>
      <c r="E29" s="79"/>
      <c r="F29" s="80" t="s">
        <v>74</v>
      </c>
      <c r="G29" s="81"/>
    </row>
    <row r="30" spans="2:23">
      <c r="C30" s="79">
        <v>2002</v>
      </c>
      <c r="D30" s="79"/>
      <c r="E30" s="79"/>
      <c r="F30" s="82">
        <v>6.99</v>
      </c>
      <c r="G30" s="81">
        <v>1.0699000000000001</v>
      </c>
    </row>
    <row r="31" spans="2:23">
      <c r="C31" s="79">
        <v>2003</v>
      </c>
      <c r="D31" s="79"/>
      <c r="E31" s="79"/>
      <c r="F31" s="82">
        <v>6.49</v>
      </c>
      <c r="G31" s="81">
        <v>1.0649</v>
      </c>
    </row>
    <row r="32" spans="2:23">
      <c r="C32" s="79">
        <v>2004</v>
      </c>
      <c r="D32" s="79"/>
      <c r="E32" s="79"/>
      <c r="F32" s="82">
        <v>5.5</v>
      </c>
      <c r="G32" s="81">
        <v>1.0549999999999999</v>
      </c>
    </row>
    <row r="33" spans="3:9">
      <c r="C33" s="79">
        <v>2005</v>
      </c>
      <c r="D33" s="79"/>
      <c r="E33" s="79"/>
      <c r="F33" s="82">
        <v>4.8499999999999996</v>
      </c>
      <c r="G33" s="81">
        <v>1.0485</v>
      </c>
    </row>
    <row r="34" spans="3:9">
      <c r="C34" s="79">
        <v>2006</v>
      </c>
      <c r="D34" s="79"/>
      <c r="E34" s="79"/>
      <c r="F34" s="82">
        <v>4.4800000000000004</v>
      </c>
      <c r="G34" s="81">
        <v>1.0448</v>
      </c>
    </row>
    <row r="35" spans="3:9">
      <c r="C35" s="79">
        <v>2007</v>
      </c>
      <c r="D35" s="79"/>
      <c r="E35" s="79"/>
      <c r="F35" s="82">
        <v>5.69</v>
      </c>
      <c r="G35" s="81">
        <v>1.0569</v>
      </c>
    </row>
    <row r="36" spans="3:9">
      <c r="C36" s="79">
        <v>2008</v>
      </c>
      <c r="D36" s="79"/>
      <c r="E36" s="79"/>
      <c r="F36" s="82">
        <v>7.67</v>
      </c>
      <c r="G36" s="81">
        <v>1.0767</v>
      </c>
    </row>
    <row r="37" spans="3:9">
      <c r="C37" s="79">
        <v>2009</v>
      </c>
      <c r="D37" s="79"/>
      <c r="E37" s="79"/>
      <c r="F37" s="82">
        <v>2</v>
      </c>
      <c r="G37" s="81">
        <v>1.02</v>
      </c>
    </row>
    <row r="38" spans="3:9">
      <c r="C38" s="130">
        <v>2010</v>
      </c>
      <c r="D38" s="79"/>
      <c r="E38" s="79"/>
      <c r="F38" s="82">
        <v>3.17</v>
      </c>
      <c r="G38" s="81">
        <v>1.0317000000000001</v>
      </c>
    </row>
    <row r="39" spans="3:9">
      <c r="C39" s="130">
        <v>2011</v>
      </c>
      <c r="D39" s="79"/>
      <c r="E39" s="79"/>
      <c r="F39" s="82">
        <v>3.73</v>
      </c>
      <c r="G39" s="81">
        <v>1.0373000000000001</v>
      </c>
    </row>
    <row r="40" spans="3:9">
      <c r="C40" s="130">
        <v>2012</v>
      </c>
      <c r="D40" s="79"/>
      <c r="E40" s="79"/>
      <c r="F40" s="82">
        <v>2.44</v>
      </c>
      <c r="G40" s="81">
        <v>1.0244</v>
      </c>
    </row>
    <row r="41" spans="3:9">
      <c r="C41" s="81">
        <v>2013</v>
      </c>
      <c r="D41" s="40"/>
      <c r="E41" s="40"/>
      <c r="F41" s="39">
        <v>1.94</v>
      </c>
      <c r="G41" s="81">
        <v>1.0194000000000001</v>
      </c>
    </row>
    <row r="42" spans="3:9">
      <c r="C42" s="81">
        <v>2014</v>
      </c>
      <c r="D42" s="40"/>
      <c r="E42" s="39"/>
      <c r="F42" s="39">
        <v>3.66</v>
      </c>
      <c r="G42" s="81">
        <v>1.0366</v>
      </c>
    </row>
    <row r="43" spans="3:9" ht="22" thickBot="1">
      <c r="C43" s="81">
        <v>2015</v>
      </c>
      <c r="D43" s="40"/>
      <c r="E43" s="39"/>
      <c r="F43" s="39">
        <v>6.77</v>
      </c>
      <c r="G43" s="81">
        <v>1.0677000000000001</v>
      </c>
    </row>
    <row r="44" spans="3:9" ht="22" thickBot="1">
      <c r="C44" s="81">
        <v>2016</v>
      </c>
      <c r="D44" s="40"/>
      <c r="E44" s="39"/>
      <c r="F44" s="39">
        <v>5.75</v>
      </c>
      <c r="G44" s="81">
        <v>1.0575000000000001</v>
      </c>
      <c r="I44" s="69" t="s">
        <v>75</v>
      </c>
    </row>
    <row r="45" spans="3:9" ht="22" thickBot="1">
      <c r="C45" s="81">
        <v>2017</v>
      </c>
      <c r="D45" s="40"/>
      <c r="E45" s="39"/>
      <c r="F45" s="39">
        <v>4.09</v>
      </c>
      <c r="G45" s="81">
        <v>1.0408999999999999</v>
      </c>
      <c r="I45" s="70" t="s">
        <v>79</v>
      </c>
    </row>
    <row r="46" spans="3:9" ht="52" thickBot="1">
      <c r="C46" s="81">
        <v>2018</v>
      </c>
      <c r="D46" s="40"/>
      <c r="E46" s="39"/>
      <c r="F46" s="39">
        <v>3.18</v>
      </c>
      <c r="G46" s="81">
        <v>1.0318000000000001</v>
      </c>
      <c r="I46" s="70" t="s">
        <v>78</v>
      </c>
    </row>
    <row r="47" spans="3:9" ht="22" thickBot="1">
      <c r="I47" s="70" t="s">
        <v>81</v>
      </c>
    </row>
    <row r="48" spans="3:9" ht="35" thickBot="1">
      <c r="I48" s="70" t="s">
        <v>77</v>
      </c>
    </row>
    <row r="49" spans="9:9" ht="22" thickBot="1">
      <c r="I49" s="84" t="s">
        <v>82</v>
      </c>
    </row>
  </sheetData>
  <mergeCells count="14">
    <mergeCell ref="C21:W21"/>
    <mergeCell ref="C22:J22"/>
    <mergeCell ref="B2:D4"/>
    <mergeCell ref="E2:W2"/>
    <mergeCell ref="E3:O3"/>
    <mergeCell ref="E4:W4"/>
    <mergeCell ref="P3:W3"/>
    <mergeCell ref="B6:F8"/>
    <mergeCell ref="Q6:W8"/>
    <mergeCell ref="Q19:R19"/>
    <mergeCell ref="G6:L7"/>
    <mergeCell ref="M6:O6"/>
    <mergeCell ref="G9:L9"/>
    <mergeCell ref="M9:O9"/>
  </mergeCells>
  <conditionalFormatting sqref="W11:W20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87CD3-AFEB-47FF-97A5-ABDAD342E302}">
  <dimension ref="B2:Y49"/>
  <sheetViews>
    <sheetView tabSelected="1" topLeftCell="A7" zoomScale="60" zoomScaleNormal="60" workbookViewId="0">
      <selection activeCell="C17" sqref="C17"/>
    </sheetView>
  </sheetViews>
  <sheetFormatPr baseColWidth="10" defaultColWidth="11.5" defaultRowHeight="21"/>
  <cols>
    <col min="1" max="1" width="4.33203125" style="52" customWidth="1"/>
    <col min="2" max="2" width="7.33203125" style="52" customWidth="1"/>
    <col min="3" max="3" width="36.83203125" style="52" customWidth="1"/>
    <col min="4" max="4" width="8" style="52" hidden="1" customWidth="1"/>
    <col min="5" max="5" width="8.6640625" style="52" customWidth="1"/>
    <col min="6" max="6" width="14.6640625" style="52" customWidth="1"/>
    <col min="7" max="7" width="22" style="52" bestFit="1" customWidth="1"/>
    <col min="8" max="8" width="19.83203125" style="52" bestFit="1" customWidth="1"/>
    <col min="9" max="9" width="22.6640625" style="52" customWidth="1"/>
    <col min="10" max="10" width="24.1640625" style="52" hidden="1" customWidth="1"/>
    <col min="11" max="11" width="22" style="52" hidden="1" customWidth="1"/>
    <col min="12" max="12" width="25.6640625" style="52" hidden="1" customWidth="1"/>
    <col min="13" max="15" width="17" style="52" hidden="1" customWidth="1"/>
    <col min="16" max="16" width="42.5" style="52" hidden="1" customWidth="1"/>
    <col min="17" max="17" width="18.5" style="52" customWidth="1"/>
    <col min="18" max="18" width="21.83203125" style="52" bestFit="1" customWidth="1"/>
    <col min="19" max="19" width="26.33203125" style="52" customWidth="1"/>
    <col min="20" max="20" width="21.33203125" style="52" customWidth="1"/>
    <col min="21" max="21" width="21.5" style="52" customWidth="1"/>
    <col min="22" max="22" width="28.33203125" style="52" customWidth="1"/>
    <col min="23" max="23" width="30.1640625" style="52" customWidth="1"/>
    <col min="24" max="24" width="2.5" style="41" customWidth="1"/>
    <col min="25" max="16384" width="11.5" style="52"/>
  </cols>
  <sheetData>
    <row r="2" spans="2:25" ht="39.75" customHeight="1">
      <c r="B2" s="149"/>
      <c r="C2" s="150"/>
      <c r="D2" s="151"/>
      <c r="E2" s="158" t="s">
        <v>91</v>
      </c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60"/>
      <c r="X2" s="128"/>
      <c r="Y2" s="128"/>
    </row>
    <row r="3" spans="2:25" ht="17.25" customHeight="1">
      <c r="B3" s="152"/>
      <c r="C3" s="153"/>
      <c r="D3" s="154"/>
      <c r="E3" s="161" t="s">
        <v>97</v>
      </c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1" t="s">
        <v>100</v>
      </c>
      <c r="Q3" s="162"/>
      <c r="R3" s="162"/>
      <c r="S3" s="162"/>
      <c r="T3" s="162"/>
      <c r="U3" s="162"/>
      <c r="V3" s="162"/>
      <c r="W3" s="163"/>
      <c r="X3" s="129"/>
      <c r="Y3" s="129"/>
    </row>
    <row r="4" spans="2:25" ht="17.25" customHeight="1">
      <c r="B4" s="155"/>
      <c r="C4" s="156"/>
      <c r="D4" s="157"/>
      <c r="E4" s="161" t="s">
        <v>101</v>
      </c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3"/>
      <c r="X4" s="129"/>
      <c r="Y4" s="129"/>
    </row>
    <row r="5" spans="2:25" ht="15.75" customHeight="1" thickBot="1"/>
    <row r="6" spans="2:25" ht="65.25" customHeight="1" thickBot="1">
      <c r="B6" s="164" t="s">
        <v>89</v>
      </c>
      <c r="C6" s="165"/>
      <c r="D6" s="165"/>
      <c r="E6" s="165"/>
      <c r="F6" s="166"/>
      <c r="G6" s="184" t="s">
        <v>90</v>
      </c>
      <c r="H6" s="184"/>
      <c r="I6" s="184"/>
      <c r="J6" s="184"/>
      <c r="K6" s="184"/>
      <c r="L6" s="184"/>
      <c r="M6" s="186" t="s">
        <v>71</v>
      </c>
      <c r="N6" s="187"/>
      <c r="O6" s="187"/>
      <c r="P6" s="124" t="s">
        <v>92</v>
      </c>
      <c r="Q6" s="173" t="s">
        <v>105</v>
      </c>
      <c r="R6" s="174"/>
      <c r="S6" s="174"/>
      <c r="T6" s="174"/>
      <c r="U6" s="174"/>
      <c r="V6" s="174"/>
      <c r="W6" s="175"/>
    </row>
    <row r="7" spans="2:25" ht="59.25" customHeight="1" thickBot="1">
      <c r="B7" s="167"/>
      <c r="C7" s="168"/>
      <c r="D7" s="168"/>
      <c r="E7" s="168"/>
      <c r="F7" s="169"/>
      <c r="G7" s="185"/>
      <c r="H7" s="185"/>
      <c r="I7" s="185"/>
      <c r="J7" s="185"/>
      <c r="K7" s="185"/>
      <c r="L7" s="185"/>
      <c r="M7" s="125" t="s">
        <v>88</v>
      </c>
      <c r="N7" s="126" t="s">
        <v>88</v>
      </c>
      <c r="O7" s="126" t="s">
        <v>88</v>
      </c>
      <c r="P7" s="127" t="s">
        <v>88</v>
      </c>
      <c r="Q7" s="176"/>
      <c r="R7" s="177"/>
      <c r="S7" s="177"/>
      <c r="T7" s="177"/>
      <c r="U7" s="177"/>
      <c r="V7" s="177"/>
      <c r="W7" s="178"/>
    </row>
    <row r="8" spans="2:25" ht="81" customHeight="1" thickBot="1">
      <c r="B8" s="170"/>
      <c r="C8" s="171"/>
      <c r="D8" s="171"/>
      <c r="E8" s="171"/>
      <c r="F8" s="172"/>
      <c r="G8" s="133" t="s">
        <v>113</v>
      </c>
      <c r="H8" s="114" t="s">
        <v>104</v>
      </c>
      <c r="I8" s="114" t="s">
        <v>114</v>
      </c>
      <c r="J8" s="115" t="s">
        <v>86</v>
      </c>
      <c r="K8" s="115" t="s">
        <v>87</v>
      </c>
      <c r="L8" s="115" t="s">
        <v>98</v>
      </c>
      <c r="M8" s="116" t="s">
        <v>83</v>
      </c>
      <c r="N8" s="117" t="s">
        <v>84</v>
      </c>
      <c r="O8" s="117" t="s">
        <v>85</v>
      </c>
      <c r="P8" s="118" t="s">
        <v>83</v>
      </c>
      <c r="Q8" s="179"/>
      <c r="R8" s="180"/>
      <c r="S8" s="180"/>
      <c r="T8" s="180"/>
      <c r="U8" s="180"/>
      <c r="V8" s="180"/>
      <c r="W8" s="181"/>
    </row>
    <row r="9" spans="2:25" ht="72" customHeight="1" thickBot="1">
      <c r="B9" s="119" t="s">
        <v>64</v>
      </c>
      <c r="C9" s="120" t="s">
        <v>65</v>
      </c>
      <c r="D9" s="120"/>
      <c r="E9" s="120" t="s">
        <v>72</v>
      </c>
      <c r="F9" s="135" t="s">
        <v>99</v>
      </c>
      <c r="G9" s="188" t="s">
        <v>70</v>
      </c>
      <c r="H9" s="188"/>
      <c r="I9" s="188"/>
      <c r="J9" s="188"/>
      <c r="K9" s="188"/>
      <c r="L9" s="188"/>
      <c r="M9" s="189" t="s">
        <v>94</v>
      </c>
      <c r="N9" s="188"/>
      <c r="O9" s="188"/>
      <c r="P9" s="121" t="s">
        <v>93</v>
      </c>
      <c r="Q9" s="122" t="s">
        <v>66</v>
      </c>
      <c r="R9" s="123" t="s">
        <v>67</v>
      </c>
      <c r="S9" s="123" t="s">
        <v>68</v>
      </c>
      <c r="T9" s="123" t="s">
        <v>0</v>
      </c>
      <c r="U9" s="123" t="s">
        <v>69</v>
      </c>
      <c r="V9" s="123" t="s">
        <v>1</v>
      </c>
      <c r="W9" s="123" t="s">
        <v>2</v>
      </c>
    </row>
    <row r="10" spans="2:25" ht="57" customHeight="1">
      <c r="B10" s="54"/>
      <c r="C10" s="55"/>
      <c r="D10" s="93" t="s">
        <v>80</v>
      </c>
      <c r="E10" s="55"/>
      <c r="F10" s="136"/>
      <c r="G10" s="94"/>
      <c r="H10" s="48"/>
      <c r="I10" s="48"/>
      <c r="J10" s="48"/>
      <c r="K10" s="48"/>
      <c r="L10" s="85"/>
      <c r="M10" s="50"/>
      <c r="N10" s="94"/>
      <c r="O10" s="94"/>
      <c r="P10" s="50"/>
      <c r="Q10" s="62"/>
      <c r="R10" s="47"/>
      <c r="S10" s="47"/>
      <c r="T10" s="46"/>
      <c r="U10" s="45"/>
      <c r="V10" s="44"/>
      <c r="W10" s="43"/>
      <c r="X10" s="51"/>
    </row>
    <row r="11" spans="2:25" ht="34">
      <c r="B11" s="97">
        <v>1</v>
      </c>
      <c r="C11" s="72" t="s">
        <v>106</v>
      </c>
      <c r="D11" s="113"/>
      <c r="E11" s="98" t="s">
        <v>102</v>
      </c>
      <c r="F11" s="137">
        <v>191</v>
      </c>
      <c r="G11" s="103">
        <v>98254</v>
      </c>
      <c r="H11" s="100"/>
      <c r="I11" s="101">
        <v>95081</v>
      </c>
      <c r="J11" s="101"/>
      <c r="K11" s="101"/>
      <c r="L11" s="102"/>
      <c r="M11" s="99"/>
      <c r="N11" s="103"/>
      <c r="O11" s="103"/>
      <c r="P11" s="111"/>
      <c r="Q11" s="104">
        <f t="shared" ref="Q11:Q17" si="0">COUNT(G11:P11)</f>
        <v>2</v>
      </c>
      <c r="R11" s="105">
        <f>ROUND(AVERAGE(G11:P11),0)</f>
        <v>96668</v>
      </c>
      <c r="S11" s="106">
        <f>ROUND(+R11*F11,0)</f>
        <v>18463588</v>
      </c>
      <c r="T11" s="107">
        <f t="shared" ref="T11:T17" si="1">STDEVP(G11:P11)</f>
        <v>1586.5</v>
      </c>
      <c r="U11" s="108">
        <f t="shared" ref="U11:U17" si="2">T11/R11*100</f>
        <v>1.6411842595274548</v>
      </c>
      <c r="V11" s="109">
        <f t="shared" ref="V11:V17" si="3">100-U11</f>
        <v>98.358815740472551</v>
      </c>
      <c r="W11" s="110" t="str">
        <f t="shared" ref="W11:W17" si="4">IF(V11&gt;70,"ALTO","BAJO")</f>
        <v>ALTO</v>
      </c>
    </row>
    <row r="12" spans="2:25" ht="34">
      <c r="B12" s="97">
        <v>2</v>
      </c>
      <c r="C12" s="72" t="s">
        <v>107</v>
      </c>
      <c r="D12" s="113"/>
      <c r="E12" s="98" t="s">
        <v>102</v>
      </c>
      <c r="F12" s="137">
        <v>9</v>
      </c>
      <c r="G12" s="103">
        <v>116716</v>
      </c>
      <c r="H12" s="100">
        <v>160650</v>
      </c>
      <c r="I12" s="101">
        <v>95081</v>
      </c>
      <c r="J12" s="101"/>
      <c r="K12" s="101"/>
      <c r="L12" s="102"/>
      <c r="M12" s="140"/>
      <c r="N12" s="141"/>
      <c r="O12" s="141"/>
      <c r="P12" s="111"/>
      <c r="Q12" s="104">
        <f t="shared" si="0"/>
        <v>3</v>
      </c>
      <c r="R12" s="105">
        <f t="shared" ref="R12:R17" si="5">ROUND(AVERAGE(G12:P12),0)</f>
        <v>124149</v>
      </c>
      <c r="S12" s="106">
        <f t="shared" ref="S12:S17" si="6">ROUND(+R12*F12,0)</f>
        <v>1117341</v>
      </c>
      <c r="T12" s="107">
        <f t="shared" si="1"/>
        <v>27279.54736916774</v>
      </c>
      <c r="U12" s="108">
        <f t="shared" si="2"/>
        <v>21.973231656451311</v>
      </c>
      <c r="V12" s="109">
        <f t="shared" si="3"/>
        <v>78.026768343548696</v>
      </c>
      <c r="W12" s="110" t="str">
        <f t="shared" si="4"/>
        <v>ALTO</v>
      </c>
    </row>
    <row r="13" spans="2:25">
      <c r="B13" s="97">
        <v>3</v>
      </c>
      <c r="C13" s="72" t="s">
        <v>108</v>
      </c>
      <c r="D13" s="113"/>
      <c r="E13" s="98" t="s">
        <v>102</v>
      </c>
      <c r="F13" s="137">
        <v>57</v>
      </c>
      <c r="G13" s="103">
        <v>204428</v>
      </c>
      <c r="H13" s="100">
        <v>154700</v>
      </c>
      <c r="I13" s="101">
        <v>280840</v>
      </c>
      <c r="J13" s="101"/>
      <c r="K13" s="101"/>
      <c r="L13" s="102"/>
      <c r="M13" s="140"/>
      <c r="N13" s="141"/>
      <c r="O13" s="141"/>
      <c r="P13" s="111"/>
      <c r="Q13" s="104">
        <f t="shared" si="0"/>
        <v>3</v>
      </c>
      <c r="R13" s="105">
        <f t="shared" si="5"/>
        <v>213323</v>
      </c>
      <c r="S13" s="106">
        <f t="shared" si="6"/>
        <v>12159411</v>
      </c>
      <c r="T13" s="107">
        <f t="shared" si="1"/>
        <v>51879.098047501</v>
      </c>
      <c r="U13" s="108">
        <f t="shared" si="2"/>
        <v>24.319505185798533</v>
      </c>
      <c r="V13" s="109">
        <f t="shared" si="3"/>
        <v>75.680494814201467</v>
      </c>
      <c r="W13" s="110" t="str">
        <f t="shared" si="4"/>
        <v>ALTO</v>
      </c>
    </row>
    <row r="14" spans="2:25">
      <c r="B14" s="71">
        <v>4</v>
      </c>
      <c r="C14" s="72" t="s">
        <v>109</v>
      </c>
      <c r="D14" s="113"/>
      <c r="E14" s="98" t="s">
        <v>102</v>
      </c>
      <c r="F14" s="137">
        <v>23</v>
      </c>
      <c r="G14" s="103">
        <v>153321</v>
      </c>
      <c r="H14" s="100">
        <v>160650</v>
      </c>
      <c r="I14" s="101">
        <v>177310</v>
      </c>
      <c r="J14" s="101"/>
      <c r="K14" s="101"/>
      <c r="L14" s="102"/>
      <c r="M14" s="140"/>
      <c r="N14" s="141"/>
      <c r="O14" s="141"/>
      <c r="P14" s="111"/>
      <c r="Q14" s="104">
        <f t="shared" si="0"/>
        <v>3</v>
      </c>
      <c r="R14" s="105">
        <f t="shared" si="5"/>
        <v>163760</v>
      </c>
      <c r="S14" s="106">
        <f t="shared" si="6"/>
        <v>3766480</v>
      </c>
      <c r="T14" s="107">
        <f t="shared" si="1"/>
        <v>10037.385460810445</v>
      </c>
      <c r="U14" s="108">
        <f t="shared" si="2"/>
        <v>6.1293267347401352</v>
      </c>
      <c r="V14" s="109">
        <f t="shared" si="3"/>
        <v>93.870673265259867</v>
      </c>
      <c r="W14" s="110" t="str">
        <f t="shared" si="4"/>
        <v>ALTO</v>
      </c>
    </row>
    <row r="15" spans="2:25">
      <c r="B15" s="71">
        <v>5</v>
      </c>
      <c r="C15" s="72" t="s">
        <v>110</v>
      </c>
      <c r="D15" s="113"/>
      <c r="E15" s="98" t="s">
        <v>102</v>
      </c>
      <c r="F15" s="137">
        <v>2</v>
      </c>
      <c r="G15" s="103">
        <v>383303</v>
      </c>
      <c r="H15" s="100"/>
      <c r="I15" s="101">
        <v>439110</v>
      </c>
      <c r="J15" s="101"/>
      <c r="K15" s="101"/>
      <c r="L15" s="102"/>
      <c r="M15" s="140"/>
      <c r="N15" s="141"/>
      <c r="O15" s="141"/>
      <c r="P15" s="111"/>
      <c r="Q15" s="104">
        <f t="shared" si="0"/>
        <v>2</v>
      </c>
      <c r="R15" s="105">
        <f t="shared" si="5"/>
        <v>411207</v>
      </c>
      <c r="S15" s="106">
        <f t="shared" si="6"/>
        <v>822414</v>
      </c>
      <c r="T15" s="107">
        <f t="shared" si="1"/>
        <v>27903.5</v>
      </c>
      <c r="U15" s="108">
        <f t="shared" si="2"/>
        <v>6.7857551063089883</v>
      </c>
      <c r="V15" s="109">
        <f t="shared" si="3"/>
        <v>93.214244893691017</v>
      </c>
      <c r="W15" s="110" t="str">
        <f t="shared" si="4"/>
        <v>ALTO</v>
      </c>
    </row>
    <row r="16" spans="2:25">
      <c r="B16" s="71">
        <v>6</v>
      </c>
      <c r="C16" s="72" t="s">
        <v>111</v>
      </c>
      <c r="D16" s="113"/>
      <c r="E16" s="98" t="s">
        <v>102</v>
      </c>
      <c r="F16" s="137">
        <v>15</v>
      </c>
      <c r="G16" s="103">
        <v>340373</v>
      </c>
      <c r="H16" s="100">
        <v>238000</v>
      </c>
      <c r="I16" s="101">
        <v>177310</v>
      </c>
      <c r="J16" s="101"/>
      <c r="K16" s="101"/>
      <c r="L16" s="102"/>
      <c r="M16" s="140"/>
      <c r="N16" s="141"/>
      <c r="O16" s="141"/>
      <c r="P16" s="111"/>
      <c r="Q16" s="104">
        <f t="shared" si="0"/>
        <v>3</v>
      </c>
      <c r="R16" s="105">
        <f t="shared" si="5"/>
        <v>251894</v>
      </c>
      <c r="S16" s="106">
        <f t="shared" si="6"/>
        <v>3778410</v>
      </c>
      <c r="T16" s="107">
        <f t="shared" si="1"/>
        <v>67291.281586514277</v>
      </c>
      <c r="U16" s="108">
        <f t="shared" si="2"/>
        <v>26.714126412901567</v>
      </c>
      <c r="V16" s="109">
        <f t="shared" si="3"/>
        <v>73.285873587098436</v>
      </c>
      <c r="W16" s="110" t="str">
        <f t="shared" si="4"/>
        <v>ALTO</v>
      </c>
    </row>
    <row r="17" spans="2:23">
      <c r="B17" s="71">
        <v>7</v>
      </c>
      <c r="C17" s="72" t="s">
        <v>112</v>
      </c>
      <c r="D17" s="72"/>
      <c r="E17" s="98" t="s">
        <v>102</v>
      </c>
      <c r="F17" s="137">
        <v>30</v>
      </c>
      <c r="G17" s="103">
        <v>291311</v>
      </c>
      <c r="H17" s="100">
        <v>255850</v>
      </c>
      <c r="I17" s="101"/>
      <c r="J17" s="101"/>
      <c r="K17" s="101"/>
      <c r="L17" s="102"/>
      <c r="M17" s="140"/>
      <c r="N17" s="141"/>
      <c r="O17" s="141"/>
      <c r="P17" s="111"/>
      <c r="Q17" s="104">
        <f t="shared" si="0"/>
        <v>2</v>
      </c>
      <c r="R17" s="105">
        <f t="shared" si="5"/>
        <v>273581</v>
      </c>
      <c r="S17" s="106">
        <f t="shared" si="6"/>
        <v>8207430</v>
      </c>
      <c r="T17" s="107">
        <f t="shared" si="1"/>
        <v>17730.5</v>
      </c>
      <c r="U17" s="108">
        <f t="shared" si="2"/>
        <v>6.4808959686527947</v>
      </c>
      <c r="V17" s="109">
        <f t="shared" si="3"/>
        <v>93.519104031347212</v>
      </c>
      <c r="W17" s="110" t="str">
        <f t="shared" si="4"/>
        <v>ALTO</v>
      </c>
    </row>
    <row r="18" spans="2:23" ht="57" customHeight="1">
      <c r="B18" s="71"/>
      <c r="C18" s="72"/>
      <c r="D18" s="72"/>
      <c r="E18" s="98"/>
      <c r="F18" s="137"/>
      <c r="G18" s="134"/>
      <c r="H18" s="83"/>
      <c r="I18" s="53"/>
      <c r="J18" s="53"/>
      <c r="K18" s="53"/>
      <c r="L18" s="86"/>
      <c r="M18" s="74"/>
      <c r="N18" s="95"/>
      <c r="O18" s="95"/>
      <c r="P18" s="88"/>
      <c r="Q18" s="91"/>
      <c r="R18" s="92"/>
      <c r="S18" s="90"/>
      <c r="T18" s="75"/>
      <c r="U18" s="76"/>
      <c r="V18" s="77"/>
      <c r="W18" s="78"/>
    </row>
    <row r="19" spans="2:23" ht="57" customHeight="1">
      <c r="B19" s="71"/>
      <c r="C19" s="72"/>
      <c r="D19" s="72"/>
      <c r="E19" s="73"/>
      <c r="F19" s="138"/>
      <c r="G19" s="134"/>
      <c r="H19" s="53"/>
      <c r="I19" s="53"/>
      <c r="J19" s="53"/>
      <c r="K19" s="53"/>
      <c r="L19" s="86"/>
      <c r="M19" s="74"/>
      <c r="N19" s="95"/>
      <c r="O19" s="95"/>
      <c r="P19" s="88"/>
      <c r="Q19" s="182" t="s">
        <v>76</v>
      </c>
      <c r="R19" s="183"/>
      <c r="S19" s="112">
        <f>SUM(S11:S17)</f>
        <v>48315074</v>
      </c>
      <c r="T19" s="75"/>
      <c r="U19" s="76"/>
      <c r="V19" s="77"/>
      <c r="W19" s="78"/>
    </row>
    <row r="20" spans="2:23" s="41" customFormat="1" ht="57" customHeight="1" thickBot="1">
      <c r="B20" s="56"/>
      <c r="C20" s="57"/>
      <c r="D20" s="57"/>
      <c r="E20" s="58"/>
      <c r="F20" s="139"/>
      <c r="G20" s="96"/>
      <c r="H20" s="61"/>
      <c r="I20" s="61"/>
      <c r="J20" s="61"/>
      <c r="K20" s="61"/>
      <c r="L20" s="87"/>
      <c r="M20" s="60"/>
      <c r="N20" s="96"/>
      <c r="O20" s="96"/>
      <c r="P20" s="89"/>
      <c r="Q20" s="56"/>
      <c r="R20" s="63"/>
      <c r="S20" s="64"/>
      <c r="T20" s="65"/>
      <c r="U20" s="66"/>
      <c r="V20" s="67"/>
      <c r="W20" s="68"/>
    </row>
    <row r="21" spans="2:23" ht="51.75" customHeight="1">
      <c r="C21" s="147" t="s">
        <v>96</v>
      </c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</row>
    <row r="22" spans="2:23" ht="19.5" customHeight="1">
      <c r="C22" s="148" t="s">
        <v>95</v>
      </c>
      <c r="D22" s="148"/>
      <c r="E22" s="148"/>
      <c r="F22" s="148"/>
      <c r="G22" s="148"/>
      <c r="H22" s="148"/>
      <c r="I22" s="148"/>
      <c r="J22" s="148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</row>
    <row r="23" spans="2:23" s="41" customFormat="1">
      <c r="B23" s="52"/>
      <c r="C23" s="132" t="s">
        <v>103</v>
      </c>
      <c r="D23" s="42"/>
      <c r="E23" s="52"/>
      <c r="F23" s="52"/>
      <c r="G23" s="49"/>
      <c r="H23" s="49"/>
      <c r="I23" s="49"/>
      <c r="J23" s="49"/>
      <c r="K23" s="49"/>
      <c r="L23" s="49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2:23" s="41" customFormat="1">
      <c r="B24" s="52"/>
      <c r="C24" s="42"/>
      <c r="D24" s="42"/>
      <c r="E24" s="52"/>
      <c r="F24" s="52"/>
      <c r="G24" s="49"/>
      <c r="H24" s="49"/>
      <c r="I24" s="49"/>
      <c r="J24" s="49"/>
      <c r="K24" s="49"/>
      <c r="L24" s="49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2:23" s="41" customFormat="1">
      <c r="B25" s="52"/>
      <c r="C25" s="42"/>
      <c r="D25" s="42"/>
      <c r="E25" s="52"/>
      <c r="F25" s="52"/>
      <c r="G25" s="49"/>
      <c r="H25" s="49"/>
      <c r="I25" s="49"/>
      <c r="J25" s="49"/>
      <c r="K25" s="49"/>
      <c r="L25" s="49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2:23" s="41" customFormat="1">
      <c r="B26" s="52"/>
      <c r="C26" s="42"/>
      <c r="D26" s="42"/>
      <c r="E26" s="52"/>
      <c r="F26" s="52"/>
      <c r="G26" s="49"/>
      <c r="H26" s="49"/>
      <c r="I26" s="49"/>
      <c r="J26" s="49"/>
      <c r="K26" s="49"/>
      <c r="L26" s="49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2:23" s="41" customFormat="1">
      <c r="B27" s="52"/>
      <c r="C27" s="42"/>
      <c r="D27" s="42"/>
      <c r="E27" s="52"/>
      <c r="F27" s="52"/>
      <c r="G27" s="49"/>
      <c r="H27" s="49"/>
      <c r="I27" s="49"/>
      <c r="J27" s="49"/>
      <c r="K27" s="49"/>
      <c r="L27" s="49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2:23">
      <c r="C28" s="59"/>
      <c r="D28" s="59"/>
    </row>
    <row r="29" spans="2:23">
      <c r="C29" s="79" t="s">
        <v>73</v>
      </c>
      <c r="D29" s="79"/>
      <c r="E29" s="79"/>
      <c r="F29" s="80" t="s">
        <v>74</v>
      </c>
      <c r="G29" s="81"/>
    </row>
    <row r="30" spans="2:23">
      <c r="C30" s="79">
        <v>2002</v>
      </c>
      <c r="D30" s="79"/>
      <c r="E30" s="79"/>
      <c r="F30" s="82">
        <v>6.99</v>
      </c>
      <c r="G30" s="81">
        <v>1.0699000000000001</v>
      </c>
    </row>
    <row r="31" spans="2:23">
      <c r="C31" s="79">
        <v>2003</v>
      </c>
      <c r="D31" s="79"/>
      <c r="E31" s="79"/>
      <c r="F31" s="82">
        <v>6.49</v>
      </c>
      <c r="G31" s="81">
        <v>1.0649</v>
      </c>
    </row>
    <row r="32" spans="2:23">
      <c r="C32" s="79">
        <v>2004</v>
      </c>
      <c r="D32" s="79"/>
      <c r="E32" s="79"/>
      <c r="F32" s="82">
        <v>5.5</v>
      </c>
      <c r="G32" s="81">
        <v>1.0549999999999999</v>
      </c>
    </row>
    <row r="33" spans="3:9">
      <c r="C33" s="79">
        <v>2005</v>
      </c>
      <c r="D33" s="79"/>
      <c r="E33" s="79"/>
      <c r="F33" s="82">
        <v>4.8499999999999996</v>
      </c>
      <c r="G33" s="81">
        <v>1.0485</v>
      </c>
    </row>
    <row r="34" spans="3:9">
      <c r="C34" s="79">
        <v>2006</v>
      </c>
      <c r="D34" s="79"/>
      <c r="E34" s="79"/>
      <c r="F34" s="82">
        <v>4.4800000000000004</v>
      </c>
      <c r="G34" s="81">
        <v>1.0448</v>
      </c>
    </row>
    <row r="35" spans="3:9">
      <c r="C35" s="79">
        <v>2007</v>
      </c>
      <c r="D35" s="79"/>
      <c r="E35" s="79"/>
      <c r="F35" s="82">
        <v>5.69</v>
      </c>
      <c r="G35" s="81">
        <v>1.0569</v>
      </c>
    </row>
    <row r="36" spans="3:9">
      <c r="C36" s="79">
        <v>2008</v>
      </c>
      <c r="D36" s="79"/>
      <c r="E36" s="79"/>
      <c r="F36" s="82">
        <v>7.67</v>
      </c>
      <c r="G36" s="81">
        <v>1.0767</v>
      </c>
    </row>
    <row r="37" spans="3:9">
      <c r="C37" s="79">
        <v>2009</v>
      </c>
      <c r="D37" s="79"/>
      <c r="E37" s="79"/>
      <c r="F37" s="82">
        <v>2</v>
      </c>
      <c r="G37" s="81">
        <v>1.02</v>
      </c>
    </row>
    <row r="38" spans="3:9">
      <c r="C38" s="130">
        <v>2010</v>
      </c>
      <c r="D38" s="79"/>
      <c r="E38" s="79"/>
      <c r="F38" s="82">
        <v>3.17</v>
      </c>
      <c r="G38" s="81">
        <v>1.0317000000000001</v>
      </c>
    </row>
    <row r="39" spans="3:9">
      <c r="C39" s="130">
        <v>2011</v>
      </c>
      <c r="D39" s="79"/>
      <c r="E39" s="79"/>
      <c r="F39" s="82">
        <v>3.73</v>
      </c>
      <c r="G39" s="81">
        <v>1.0373000000000001</v>
      </c>
    </row>
    <row r="40" spans="3:9">
      <c r="C40" s="130">
        <v>2012</v>
      </c>
      <c r="D40" s="79"/>
      <c r="E40" s="79"/>
      <c r="F40" s="82">
        <v>2.44</v>
      </c>
      <c r="G40" s="81">
        <v>1.0244</v>
      </c>
    </row>
    <row r="41" spans="3:9">
      <c r="C41" s="81">
        <v>2013</v>
      </c>
      <c r="D41" s="40"/>
      <c r="E41" s="40"/>
      <c r="F41" s="39">
        <v>1.94</v>
      </c>
      <c r="G41" s="81">
        <v>1.0194000000000001</v>
      </c>
    </row>
    <row r="42" spans="3:9">
      <c r="C42" s="81">
        <v>2014</v>
      </c>
      <c r="D42" s="40"/>
      <c r="E42" s="39"/>
      <c r="F42" s="39">
        <v>3.66</v>
      </c>
      <c r="G42" s="81">
        <v>1.0366</v>
      </c>
    </row>
    <row r="43" spans="3:9" ht="22" thickBot="1">
      <c r="C43" s="81">
        <v>2015</v>
      </c>
      <c r="D43" s="40"/>
      <c r="E43" s="39"/>
      <c r="F43" s="39">
        <v>6.77</v>
      </c>
      <c r="G43" s="81">
        <v>1.0677000000000001</v>
      </c>
    </row>
    <row r="44" spans="3:9" ht="22" thickBot="1">
      <c r="C44" s="81">
        <v>2016</v>
      </c>
      <c r="D44" s="40"/>
      <c r="E44" s="39"/>
      <c r="F44" s="39">
        <v>5.75</v>
      </c>
      <c r="G44" s="81">
        <v>1.0575000000000001</v>
      </c>
      <c r="I44" s="69" t="s">
        <v>75</v>
      </c>
    </row>
    <row r="45" spans="3:9" ht="22" thickBot="1">
      <c r="C45" s="81">
        <v>2017</v>
      </c>
      <c r="D45" s="40"/>
      <c r="E45" s="39"/>
      <c r="F45" s="39">
        <v>4.09</v>
      </c>
      <c r="G45" s="81">
        <v>1.0408999999999999</v>
      </c>
      <c r="I45" s="70" t="s">
        <v>79</v>
      </c>
    </row>
    <row r="46" spans="3:9" ht="52" thickBot="1">
      <c r="C46" s="81">
        <v>2018</v>
      </c>
      <c r="D46" s="40"/>
      <c r="E46" s="39"/>
      <c r="F46" s="39">
        <v>3.18</v>
      </c>
      <c r="G46" s="81">
        <v>1.0318000000000001</v>
      </c>
      <c r="I46" s="70" t="s">
        <v>78</v>
      </c>
    </row>
    <row r="47" spans="3:9" ht="22" thickBot="1">
      <c r="I47" s="70" t="s">
        <v>81</v>
      </c>
    </row>
    <row r="48" spans="3:9" ht="35" thickBot="1">
      <c r="I48" s="70" t="s">
        <v>77</v>
      </c>
    </row>
    <row r="49" spans="9:9" ht="22" thickBot="1">
      <c r="I49" s="84" t="s">
        <v>82</v>
      </c>
    </row>
  </sheetData>
  <mergeCells count="14">
    <mergeCell ref="B6:F8"/>
    <mergeCell ref="G6:L7"/>
    <mergeCell ref="M6:O6"/>
    <mergeCell ref="Q6:W8"/>
    <mergeCell ref="B2:D4"/>
    <mergeCell ref="E2:W2"/>
    <mergeCell ref="E3:O3"/>
    <mergeCell ref="P3:W3"/>
    <mergeCell ref="E4:W4"/>
    <mergeCell ref="G9:L9"/>
    <mergeCell ref="M9:O9"/>
    <mergeCell ref="Q19:R19"/>
    <mergeCell ref="C21:W21"/>
    <mergeCell ref="C22:J22"/>
  </mergeCells>
  <conditionalFormatting sqref="W11:W20">
    <cfRule type="cellIs" dxfId="0" priority="1" operator="equal">
      <formula>"BAJO"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E030-339D-4B49-AE2B-4B5367EB4BC1}">
  <dimension ref="B2:F10"/>
  <sheetViews>
    <sheetView workbookViewId="0">
      <selection activeCell="F11" sqref="F11"/>
    </sheetView>
  </sheetViews>
  <sheetFormatPr baseColWidth="10" defaultColWidth="11.5" defaultRowHeight="15"/>
  <cols>
    <col min="1" max="1" width="2.5" style="52" customWidth="1"/>
    <col min="2" max="2" width="7.5" style="52" customWidth="1"/>
    <col min="3" max="3" width="37.1640625" style="52" customWidth="1"/>
    <col min="4" max="5" width="11.5" style="52"/>
    <col min="6" max="6" width="15" style="52" bestFit="1" customWidth="1"/>
    <col min="7" max="16384" width="11.5" style="52"/>
  </cols>
  <sheetData>
    <row r="2" spans="2:6" ht="39">
      <c r="B2" s="143" t="s">
        <v>64</v>
      </c>
      <c r="C2" s="143" t="s">
        <v>115</v>
      </c>
      <c r="D2" s="143" t="s">
        <v>99</v>
      </c>
      <c r="E2" s="143" t="s">
        <v>67</v>
      </c>
      <c r="F2" s="143" t="s">
        <v>68</v>
      </c>
    </row>
    <row r="3" spans="2:6">
      <c r="B3" s="144">
        <v>1</v>
      </c>
      <c r="C3" s="146" t="s">
        <v>116</v>
      </c>
      <c r="D3" s="144">
        <v>191</v>
      </c>
      <c r="E3" s="145">
        <v>96668</v>
      </c>
      <c r="F3" s="145">
        <f>+E3*D3</f>
        <v>18463588</v>
      </c>
    </row>
    <row r="4" spans="2:6">
      <c r="B4" s="144">
        <v>2</v>
      </c>
      <c r="C4" s="146" t="s">
        <v>117</v>
      </c>
      <c r="D4" s="144">
        <v>9</v>
      </c>
      <c r="E4" s="145">
        <v>124149</v>
      </c>
      <c r="F4" s="145">
        <f t="shared" ref="F4:F9" si="0">+E4*D4</f>
        <v>1117341</v>
      </c>
    </row>
    <row r="5" spans="2:6">
      <c r="B5" s="144">
        <v>3</v>
      </c>
      <c r="C5" s="146" t="s">
        <v>108</v>
      </c>
      <c r="D5" s="144">
        <v>57</v>
      </c>
      <c r="E5" s="145">
        <v>213323</v>
      </c>
      <c r="F5" s="145">
        <f t="shared" si="0"/>
        <v>12159411</v>
      </c>
    </row>
    <row r="6" spans="2:6">
      <c r="B6" s="144">
        <v>4</v>
      </c>
      <c r="C6" s="146" t="s">
        <v>109</v>
      </c>
      <c r="D6" s="144">
        <v>23</v>
      </c>
      <c r="E6" s="145">
        <v>163760</v>
      </c>
      <c r="F6" s="145">
        <f t="shared" si="0"/>
        <v>3766480</v>
      </c>
    </row>
    <row r="7" spans="2:6">
      <c r="B7" s="144">
        <v>5</v>
      </c>
      <c r="C7" s="146" t="s">
        <v>110</v>
      </c>
      <c r="D7" s="144">
        <v>2</v>
      </c>
      <c r="E7" s="145">
        <v>411207</v>
      </c>
      <c r="F7" s="145">
        <f t="shared" si="0"/>
        <v>822414</v>
      </c>
    </row>
    <row r="8" spans="2:6">
      <c r="B8" s="144">
        <v>6</v>
      </c>
      <c r="C8" s="146" t="s">
        <v>111</v>
      </c>
      <c r="D8" s="144">
        <v>15</v>
      </c>
      <c r="E8" s="145">
        <v>251894</v>
      </c>
      <c r="F8" s="145">
        <f t="shared" si="0"/>
        <v>3778410</v>
      </c>
    </row>
    <row r="9" spans="2:6">
      <c r="B9" s="144">
        <v>7</v>
      </c>
      <c r="C9" s="146" t="s">
        <v>112</v>
      </c>
      <c r="D9" s="144">
        <v>30</v>
      </c>
      <c r="E9" s="145">
        <v>273581</v>
      </c>
      <c r="F9" s="145">
        <f t="shared" si="0"/>
        <v>8207430</v>
      </c>
    </row>
    <row r="10" spans="2:6">
      <c r="B10" s="190" t="s">
        <v>118</v>
      </c>
      <c r="C10" s="191"/>
      <c r="D10" s="191"/>
      <c r="E10" s="192"/>
      <c r="F10" s="142">
        <f>+SUM(F3:F9)</f>
        <v>48315074</v>
      </c>
    </row>
  </sheetData>
  <mergeCells count="1">
    <mergeCell ref="B10:E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>
      <selection activeCell="R15" sqref="R15"/>
    </sheetView>
  </sheetViews>
  <sheetFormatPr baseColWidth="10" defaultRowHeight="15"/>
  <cols>
    <col min="4" max="4" width="52.5" bestFit="1" customWidth="1"/>
    <col min="6" max="6" width="18.5" customWidth="1"/>
    <col min="11" max="11" width="18" customWidth="1"/>
    <col min="21" max="21" width="16.1640625" customWidth="1"/>
    <col min="38" max="38" width="15.5" customWidth="1"/>
  </cols>
  <sheetData>
    <row r="3" spans="1:40" ht="16" thickBot="1"/>
    <row r="4" spans="1:40" s="9" customFormat="1" ht="72">
      <c r="A4" s="1" t="s">
        <v>4</v>
      </c>
      <c r="B4" s="1" t="s">
        <v>5</v>
      </c>
      <c r="C4" s="1" t="s">
        <v>6</v>
      </c>
      <c r="D4" s="1" t="s">
        <v>7</v>
      </c>
      <c r="E4" s="2" t="s">
        <v>8</v>
      </c>
      <c r="F4" s="3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5" t="s">
        <v>16</v>
      </c>
      <c r="N4" s="4" t="s">
        <v>17</v>
      </c>
      <c r="O4" s="193" t="s">
        <v>18</v>
      </c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5"/>
      <c r="AA4" s="6"/>
      <c r="AB4" s="6"/>
      <c r="AC4" s="6"/>
      <c r="AD4" s="6"/>
      <c r="AE4" s="4" t="s">
        <v>19</v>
      </c>
      <c r="AF4" s="4" t="s">
        <v>3</v>
      </c>
      <c r="AG4" s="4" t="s">
        <v>20</v>
      </c>
      <c r="AH4" s="4" t="s">
        <v>21</v>
      </c>
      <c r="AI4" s="4" t="s">
        <v>22</v>
      </c>
      <c r="AJ4" s="4" t="s">
        <v>23</v>
      </c>
      <c r="AK4" s="4" t="s">
        <v>24</v>
      </c>
      <c r="AL4" s="7" t="s">
        <v>25</v>
      </c>
      <c r="AM4" s="8" t="s">
        <v>26</v>
      </c>
    </row>
    <row r="5" spans="1:40" s="9" customFormat="1" ht="11">
      <c r="A5" s="11">
        <v>2011</v>
      </c>
      <c r="B5" s="10">
        <v>340</v>
      </c>
      <c r="C5" s="10" t="s">
        <v>28</v>
      </c>
      <c r="D5" s="10" t="s">
        <v>29</v>
      </c>
      <c r="E5" s="12" t="s">
        <v>42</v>
      </c>
      <c r="F5" s="13">
        <v>40827</v>
      </c>
      <c r="G5" s="10" t="s">
        <v>44</v>
      </c>
      <c r="H5" s="10" t="s">
        <v>27</v>
      </c>
      <c r="I5" s="10" t="s">
        <v>30</v>
      </c>
      <c r="J5" s="10"/>
      <c r="K5" s="14">
        <v>7287250</v>
      </c>
      <c r="L5" s="10"/>
      <c r="M5" s="10" t="s">
        <v>31</v>
      </c>
      <c r="N5" s="10"/>
      <c r="O5" s="10" t="s">
        <v>32</v>
      </c>
      <c r="P5" s="10" t="s">
        <v>33</v>
      </c>
      <c r="Q5" s="10" t="s">
        <v>34</v>
      </c>
      <c r="R5" s="10" t="s">
        <v>35</v>
      </c>
      <c r="S5" s="10" t="s">
        <v>36</v>
      </c>
      <c r="T5" s="10" t="s">
        <v>37</v>
      </c>
      <c r="U5" s="10" t="s">
        <v>38</v>
      </c>
      <c r="V5" s="10" t="s">
        <v>39</v>
      </c>
      <c r="W5" s="10"/>
      <c r="X5" s="10"/>
      <c r="Y5" s="10"/>
      <c r="Z5" s="10"/>
      <c r="AA5" s="10"/>
      <c r="AB5" s="10"/>
      <c r="AC5" s="10"/>
      <c r="AD5" s="10"/>
      <c r="AE5" s="10" t="s">
        <v>37</v>
      </c>
      <c r="AF5" s="10" t="s">
        <v>40</v>
      </c>
      <c r="AG5" s="10"/>
      <c r="AH5" s="10"/>
      <c r="AI5" s="10"/>
      <c r="AJ5" s="10" t="s">
        <v>41</v>
      </c>
      <c r="AK5" s="10"/>
      <c r="AL5" s="15"/>
      <c r="AM5" s="16"/>
    </row>
    <row r="6" spans="1:40" s="9" customFormat="1" ht="18">
      <c r="A6" s="30"/>
      <c r="B6" s="22"/>
      <c r="C6" s="22"/>
      <c r="D6" s="22" t="s">
        <v>40</v>
      </c>
      <c r="E6" s="31"/>
      <c r="F6" s="21"/>
      <c r="G6" s="22"/>
      <c r="H6" s="22"/>
      <c r="I6" s="22" t="s">
        <v>43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60</v>
      </c>
      <c r="Q6" s="34" t="s">
        <v>58</v>
      </c>
      <c r="R6" s="34" t="s">
        <v>61</v>
      </c>
      <c r="S6" s="34" t="s">
        <v>62</v>
      </c>
      <c r="T6" s="22" t="s">
        <v>40</v>
      </c>
      <c r="U6" s="34">
        <v>830131794</v>
      </c>
      <c r="V6" s="22" t="s">
        <v>63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45</v>
      </c>
      <c r="AN6" s="9">
        <f>45225*1.16</f>
        <v>52461</v>
      </c>
    </row>
    <row r="7" spans="1:40" s="9" customFormat="1" ht="11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46</v>
      </c>
      <c r="AN7" s="9">
        <f>139000*1.16</f>
        <v>161240</v>
      </c>
    </row>
    <row r="8" spans="1:40" s="9" customFormat="1" ht="12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47</v>
      </c>
      <c r="AN8" s="9">
        <f>22414*1.16</f>
        <v>26000.239999999998</v>
      </c>
    </row>
    <row r="9" spans="1:40" s="9" customFormat="1" ht="12" thickBot="1">
      <c r="A9" s="18">
        <v>2012</v>
      </c>
      <c r="B9" s="19">
        <v>234</v>
      </c>
      <c r="C9" s="19" t="s">
        <v>28</v>
      </c>
      <c r="D9" s="22" t="s">
        <v>53</v>
      </c>
      <c r="E9" s="20" t="s">
        <v>42</v>
      </c>
      <c r="F9" s="21" t="s">
        <v>55</v>
      </c>
      <c r="G9" s="10" t="s">
        <v>54</v>
      </c>
      <c r="H9" s="22"/>
      <c r="I9" s="22" t="s">
        <v>48</v>
      </c>
      <c r="J9" s="22"/>
      <c r="K9" s="23">
        <v>8957520</v>
      </c>
      <c r="L9" s="22"/>
      <c r="M9" s="22" t="s">
        <v>56</v>
      </c>
      <c r="N9" s="22"/>
      <c r="O9" s="22" t="s">
        <v>49</v>
      </c>
      <c r="P9" s="35" t="s">
        <v>53</v>
      </c>
      <c r="Q9" s="9" t="s">
        <v>51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53</v>
      </c>
      <c r="AF9" s="17" t="s">
        <v>52</v>
      </c>
      <c r="AG9" s="22"/>
      <c r="AH9" s="22"/>
      <c r="AI9" s="22"/>
      <c r="AJ9" s="10" t="s">
        <v>41</v>
      </c>
      <c r="AK9" s="22"/>
      <c r="AL9" s="24"/>
    </row>
    <row r="10" spans="1:40" s="9" customFormat="1" ht="17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50</v>
      </c>
      <c r="P10" s="17" t="s">
        <v>52</v>
      </c>
      <c r="Q10" s="33" t="s">
        <v>59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57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FM-029 incial</vt:lpstr>
      <vt:lpstr>FM-029 Depurada</vt:lpstr>
      <vt:lpstr>Precios techo</vt:lpstr>
      <vt:lpstr>MATRIZ UAERMV OTRAS VIGENCIAS</vt:lpstr>
      <vt:lpstr>'FM-029 incial'!Área_de_impresión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Mayerling Clavijo</cp:lastModifiedBy>
  <cp:lastPrinted>2019-07-24T17:17:46Z</cp:lastPrinted>
  <dcterms:created xsi:type="dcterms:W3CDTF">2013-12-20T17:02:46Z</dcterms:created>
  <dcterms:modified xsi:type="dcterms:W3CDTF">2024-08-14T20:06:25Z</dcterms:modified>
</cp:coreProperties>
</file>