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acachayaf\Desktop\Trajes de cultura\TRAJES DE CULTURA\"/>
    </mc:Choice>
  </mc:AlternateContent>
  <xr:revisionPtr revIDLastSave="0" documentId="13_ncr:1_{FDB11EE6-3DF6-44CE-9BE5-730BC5373251}" xr6:coauthVersionLast="47" xr6:coauthVersionMax="47" xr10:uidLastSave="{00000000-0000-0000-0000-000000000000}"/>
  <bookViews>
    <workbookView xWindow="-120" yWindow="-120" windowWidth="29040" windowHeight="15840" xr2:uid="{00000000-000D-0000-FFFF-FFFF00000000}"/>
  </bookViews>
  <sheets>
    <sheet name="ESTUDIO MERCADO CANT. MINIMAS" sheetId="3" r:id="rId1"/>
    <sheet name="INSTRUCCION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5" i="3" l="1"/>
  <c r="K25" i="3" s="1"/>
  <c r="W25" i="3"/>
  <c r="U25" i="3"/>
  <c r="S25" i="3"/>
  <c r="Q25" i="3"/>
  <c r="O25" i="3"/>
  <c r="X24" i="3"/>
  <c r="Z24" i="3" s="1"/>
  <c r="W24" i="3"/>
  <c r="U24" i="3"/>
  <c r="S24" i="3"/>
  <c r="Q24" i="3"/>
  <c r="O24" i="3"/>
  <c r="X23" i="3"/>
  <c r="Z23" i="3" s="1"/>
  <c r="W23" i="3"/>
  <c r="U23" i="3"/>
  <c r="S23" i="3"/>
  <c r="Q23" i="3"/>
  <c r="O23" i="3"/>
  <c r="X22" i="3"/>
  <c r="Z22" i="3" s="1"/>
  <c r="W22" i="3"/>
  <c r="U22" i="3"/>
  <c r="S22" i="3"/>
  <c r="Q22" i="3"/>
  <c r="O22" i="3"/>
  <c r="X21" i="3"/>
  <c r="Z21" i="3" s="1"/>
  <c r="W21" i="3"/>
  <c r="U21" i="3"/>
  <c r="S21" i="3"/>
  <c r="Q21" i="3"/>
  <c r="O21" i="3"/>
  <c r="X20" i="3"/>
  <c r="K20" i="3" s="1"/>
  <c r="W20" i="3"/>
  <c r="U20" i="3"/>
  <c r="S20" i="3"/>
  <c r="Q20" i="3"/>
  <c r="O20" i="3"/>
  <c r="X19" i="3"/>
  <c r="M19" i="3" s="1"/>
  <c r="W19" i="3"/>
  <c r="U19" i="3"/>
  <c r="S19" i="3"/>
  <c r="Q19" i="3"/>
  <c r="O19" i="3"/>
  <c r="X18" i="3"/>
  <c r="K18" i="3" s="1"/>
  <c r="W18" i="3"/>
  <c r="U18" i="3"/>
  <c r="S18" i="3"/>
  <c r="Q18" i="3"/>
  <c r="O18" i="3"/>
  <c r="X17" i="3"/>
  <c r="Z17" i="3" s="1"/>
  <c r="W17" i="3"/>
  <c r="U17" i="3"/>
  <c r="S17" i="3"/>
  <c r="Q17" i="3"/>
  <c r="O17" i="3"/>
  <c r="X16" i="3"/>
  <c r="Z16" i="3" s="1"/>
  <c r="W16" i="3"/>
  <c r="U16" i="3"/>
  <c r="S16" i="3"/>
  <c r="Q16" i="3"/>
  <c r="O16" i="3"/>
  <c r="X15" i="3"/>
  <c r="Z15" i="3" s="1"/>
  <c r="W15" i="3"/>
  <c r="U15" i="3"/>
  <c r="S15" i="3"/>
  <c r="Q15" i="3"/>
  <c r="O15" i="3"/>
  <c r="X14" i="3"/>
  <c r="Z14" i="3" s="1"/>
  <c r="W14" i="3"/>
  <c r="U14" i="3"/>
  <c r="S14" i="3"/>
  <c r="Q14" i="3"/>
  <c r="O14" i="3"/>
  <c r="X13" i="3"/>
  <c r="Z13" i="3" s="1"/>
  <c r="W13" i="3"/>
  <c r="U13" i="3"/>
  <c r="S13" i="3"/>
  <c r="Q13" i="3"/>
  <c r="O13" i="3"/>
  <c r="X12" i="3"/>
  <c r="Z12" i="3" s="1"/>
  <c r="W12" i="3"/>
  <c r="U12" i="3"/>
  <c r="S12" i="3"/>
  <c r="Q12" i="3"/>
  <c r="O12" i="3"/>
  <c r="X11" i="3"/>
  <c r="M11" i="3" s="1"/>
  <c r="W11" i="3"/>
  <c r="U11" i="3"/>
  <c r="S11" i="3"/>
  <c r="Q11" i="3"/>
  <c r="O11" i="3"/>
  <c r="X10" i="3"/>
  <c r="K10" i="3" s="1"/>
  <c r="W10" i="3"/>
  <c r="U10" i="3"/>
  <c r="S10" i="3"/>
  <c r="Q10" i="3"/>
  <c r="O10" i="3"/>
  <c r="X9" i="3"/>
  <c r="K9" i="3" s="1"/>
  <c r="W9" i="3"/>
  <c r="U9" i="3"/>
  <c r="S9" i="3"/>
  <c r="Q9" i="3"/>
  <c r="O9" i="3"/>
  <c r="X8" i="3"/>
  <c r="I8" i="3" s="1"/>
  <c r="W8" i="3"/>
  <c r="U8" i="3"/>
  <c r="S8" i="3"/>
  <c r="Q8" i="3"/>
  <c r="O8" i="3"/>
  <c r="X7" i="3"/>
  <c r="Z7" i="3" s="1"/>
  <c r="W7" i="3"/>
  <c r="U7" i="3"/>
  <c r="S7" i="3"/>
  <c r="Q7" i="3"/>
  <c r="O7" i="3"/>
  <c r="X6" i="3"/>
  <c r="Z6" i="3" s="1"/>
  <c r="W6" i="3"/>
  <c r="U6" i="3"/>
  <c r="S6" i="3"/>
  <c r="Q6" i="3"/>
  <c r="O6" i="3"/>
  <c r="X5" i="3"/>
  <c r="I5" i="3" s="1"/>
  <c r="W5" i="3"/>
  <c r="U5" i="3"/>
  <c r="S5" i="3"/>
  <c r="Q5" i="3"/>
  <c r="O5" i="3"/>
  <c r="X4" i="3"/>
  <c r="Z4" i="3" s="1"/>
  <c r="W4" i="3"/>
  <c r="U4" i="3"/>
  <c r="S4" i="3"/>
  <c r="Q4" i="3"/>
  <c r="O4" i="3"/>
  <c r="I13" i="3" l="1"/>
  <c r="I17" i="3"/>
  <c r="I22" i="3"/>
  <c r="I6" i="3"/>
  <c r="I11" i="3"/>
  <c r="K6" i="3"/>
  <c r="I19" i="3"/>
  <c r="I24" i="3"/>
  <c r="I15" i="3"/>
  <c r="I21" i="3"/>
  <c r="I20" i="3"/>
  <c r="I14" i="3"/>
  <c r="I12" i="3"/>
  <c r="I25" i="3"/>
  <c r="Y25" i="3" s="1"/>
  <c r="I23" i="3"/>
  <c r="M17" i="3"/>
  <c r="Z9" i="3"/>
  <c r="K11" i="3"/>
  <c r="Z11" i="3"/>
  <c r="K19" i="3"/>
  <c r="Z19" i="3"/>
  <c r="Z25" i="3"/>
  <c r="Z20" i="3"/>
  <c r="M12" i="3"/>
  <c r="M20" i="3"/>
  <c r="M25" i="3"/>
  <c r="M9" i="3"/>
  <c r="K12" i="3"/>
  <c r="K13" i="3"/>
  <c r="K14" i="3"/>
  <c r="K15" i="3"/>
  <c r="K21" i="3"/>
  <c r="K22" i="3"/>
  <c r="K23" i="3"/>
  <c r="Z10" i="3"/>
  <c r="I16" i="3"/>
  <c r="M18" i="3"/>
  <c r="K5" i="3"/>
  <c r="Z5" i="3"/>
  <c r="K8" i="3"/>
  <c r="M13" i="3"/>
  <c r="K16" i="3"/>
  <c r="M21" i="3"/>
  <c r="K24" i="3"/>
  <c r="I7" i="3"/>
  <c r="M10" i="3"/>
  <c r="M5" i="3"/>
  <c r="M8" i="3"/>
  <c r="Z8" i="3"/>
  <c r="M16" i="3"/>
  <c r="M24" i="3"/>
  <c r="K7" i="3"/>
  <c r="I10" i="3"/>
  <c r="Z18" i="3"/>
  <c r="I9" i="3"/>
  <c r="M4" i="3"/>
  <c r="M6" i="3"/>
  <c r="M14" i="3"/>
  <c r="K17" i="3"/>
  <c r="M22" i="3"/>
  <c r="I18" i="3"/>
  <c r="I4" i="3"/>
  <c r="K4" i="3"/>
  <c r="M7" i="3"/>
  <c r="M15" i="3"/>
  <c r="M23" i="3"/>
  <c r="Y19" i="3" l="1"/>
  <c r="Y10" i="3"/>
  <c r="Y6" i="3"/>
  <c r="Y17" i="3"/>
  <c r="Y11" i="3"/>
  <c r="Y23" i="3"/>
  <c r="Y14" i="3"/>
  <c r="Y21" i="3"/>
  <c r="Y12" i="3"/>
  <c r="Y9" i="3"/>
  <c r="Y20" i="3"/>
  <c r="Y15" i="3"/>
  <c r="Y22" i="3"/>
  <c r="Y24" i="3"/>
  <c r="Y13" i="3"/>
  <c r="Y8" i="3"/>
  <c r="Y18" i="3"/>
  <c r="Z26" i="3"/>
  <c r="Y16" i="3"/>
  <c r="Y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tc={C7E9B9AD-4CCE-416B-A781-7C0E4A2C3861}</author>
  </authors>
  <commentList>
    <comment ref="Y3" authorId="0" shapeId="0" xr:uid="{C7E9B9AD-4CCE-416B-A781-7C0E4A2C3861}">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RECOMIENDAN AL MENOS TRES FUENTES DE INFORMACION</t>
      </text>
    </comment>
  </commentList>
</comments>
</file>

<file path=xl/sharedStrings.xml><?xml version="1.0" encoding="utf-8"?>
<sst xmlns="http://schemas.openxmlformats.org/spreadsheetml/2006/main" count="144" uniqueCount="85">
  <si>
    <t>ESTUDIO DE MERCADO</t>
  </si>
  <si>
    <t>N°</t>
  </si>
  <si>
    <t>DESCRIPCIÓN</t>
  </si>
  <si>
    <t>CODIGO UNSPSC</t>
  </si>
  <si>
    <t>UNIDAD DE MEDIDA</t>
  </si>
  <si>
    <t>COTIZACIÓN 1</t>
  </si>
  <si>
    <t>DESVIACIÓN COT.1</t>
  </si>
  <si>
    <t>COTIZACIÓN 2</t>
  </si>
  <si>
    <t>DESVIACIÓN COT.2</t>
  </si>
  <si>
    <t>COTIZACIÓN 3</t>
  </si>
  <si>
    <t>DESVIACIÓN COT3.</t>
  </si>
  <si>
    <t>COTIZACIÓN 4</t>
  </si>
  <si>
    <t>DESVIACIÓN COT4.</t>
  </si>
  <si>
    <t>COTIZACIÓN 5</t>
  </si>
  <si>
    <t>DESVIACIÓN COT.5</t>
  </si>
  <si>
    <t>COTIZACIÓN 6</t>
  </si>
  <si>
    <t>DESVIACIÓN COT.6</t>
  </si>
  <si>
    <t>COTIZACIÓN 7</t>
  </si>
  <si>
    <t>DESVIACIÓN COT.7</t>
  </si>
  <si>
    <t>COTIZACIÓN 8</t>
  </si>
  <si>
    <t>DESVIACIÓN COT.8</t>
  </si>
  <si>
    <t>PROMEDIO</t>
  </si>
  <si>
    <t>CANTIDAD DE COTIZACIONES</t>
  </si>
  <si>
    <t>NOMBRE DE LA COLUMNA</t>
  </si>
  <si>
    <t>INSTRUCCIONES</t>
  </si>
  <si>
    <t>Numere secuencialmente los bienes o servicios a adquirir desde el número 1 en adelante.</t>
  </si>
  <si>
    <t>Escriba exactamente la descripción del bien o servicio según la FICHA TÉCNICA.</t>
  </si>
  <si>
    <t>CÓDIGO UNSPSC</t>
  </si>
  <si>
    <t>Registre el código UNSPSC de acuerdo con la FICHA TÉCNICA.</t>
  </si>
  <si>
    <t>Escriba la unidad de medida del bien o servicio según la FICHA TÉCNICA.</t>
  </si>
  <si>
    <t>Registre el valor del bien o servicio según la cotización número 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</si>
  <si>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</si>
  <si>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Registre el valor del bien o servicio según la cotización número 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</si>
  <si>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</si>
  <si>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Registre el valor del bien o servicio según la cotización número 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</si>
  <si>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</si>
  <si>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Registre el valor del bien o servicio según la cotización número 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</si>
  <si>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</si>
  <si>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Registre el valor del bien o servicio según la cotización número 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</si>
  <si>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</si>
  <si>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Registre el valor del bien o servicio según la cotización número 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</si>
  <si>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</si>
  <si>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Registre el valor del bien o servicio según la cotización número 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</si>
  <si>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</si>
  <si>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Registre el valor del bien o servicio según la cotización número 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</si>
  <si>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</si>
  <si>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</si>
  <si>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</si>
  <si>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</si>
  <si>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</si>
  <si>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</si>
  <si>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</si>
  <si>
    <t>unidad</t>
  </si>
  <si>
    <t xml:space="preserve">COTIZACIÓN 1 </t>
  </si>
  <si>
    <t>PROMEDIO VALOR UNITARIO</t>
  </si>
  <si>
    <t>DESVIACIÓN COT 3.</t>
  </si>
  <si>
    <t>TOTAL</t>
  </si>
  <si>
    <t>VALOR TOTAL</t>
  </si>
  <si>
    <t>CANTIDADES PROYECTADAS</t>
  </si>
  <si>
    <t>CANTIDADES MINIMAS</t>
  </si>
  <si>
    <t xml:space="preserve">COMPRA DE Blusa básica de compresión multiusos.
Control moderado en abdomen alto, medio y bajo, tela lisa + PowerSlim.
Composición: 78% poliamida, 22% elastano. Composición forro: 85% poliamida, 15% elastano. Color Negro. Tallas a escoger por el supervisor </t>
  </si>
  <si>
    <t>COMPRA DE Alpargatas para mujer. 
Fabricada en algodón, modelo de corte cerrado cuenta con talonera de cierre mediante cintas anudadas al tobillo intercambiables, las plantillas son acolchadas, la cuña es de yute ecológico de 9 cm de altura y la plataforma de 1,7 cm.
Colores y tallas a escoger por el supervisor.</t>
  </si>
  <si>
    <t>COMPRA DE: Camisera Dama: Talla Varias
Camisa para mujer. Cuello camisero. Perilla de botones. Bolsillo de parche en el frente. Manga corta. Diseño unicolor. 100 % algodón.
Talla y colores a escoger por el supervisor.</t>
  </si>
  <si>
    <t xml:space="preserve">ALQUILER DE: Blusa de Arlequín para mujer de dos colores medio lado negro y medio lado blanco. El lado negro con manga larga blanca y puño blanco con círculos negros. El lado blanco con manga larga negra y puño negro con círculos blancos. Cuello tipo babero con cuadros blancos y negros. Talla definida por el supervisor </t>
  </si>
  <si>
    <t>COMPRA DE pantalón oscuro tipo jean (no azul). Color para escoger por el supervisor. Talla (36 o 38) a escoger por el supervisor.</t>
  </si>
  <si>
    <t>COMPRA DE Cargaderas para hombre de poliéster de 3.5 cm de ancho ajustable. Color a escoger por el supervisor</t>
  </si>
  <si>
    <t xml:space="preserve">VESTUARIO DANZA </t>
  </si>
  <si>
    <t>VESTUARIO TEATRO</t>
  </si>
  <si>
    <t>ACTIVIDAD</t>
  </si>
  <si>
    <r>
      <t>ALQUILER DE TRAJE DE TANGO FEMENINO</t>
    </r>
    <r>
      <rPr>
        <sz val="9"/>
        <color rgb="FF000000"/>
        <rFont val="Calibri"/>
        <family val="2"/>
        <scheme val="minor"/>
      </rPr>
      <t xml:space="preserve">: Vestido entero de color rojo en material de algodón, con escote profundo en espalda, pegado al cuerpo, sin mangas y corte en caída terminando en puntas con abertura en un costado. </t>
    </r>
  </si>
  <si>
    <r>
      <t>COMPRA:</t>
    </r>
    <r>
      <rPr>
        <sz val="9"/>
        <color rgb="FF000000"/>
        <rFont val="Calibri"/>
        <family val="2"/>
        <scheme val="minor"/>
      </rPr>
      <t xml:space="preserve"> Calzado femenino tipo tacón cerrados de altura 5 cm con correa de cierre color negro material sintético.</t>
    </r>
  </si>
  <si>
    <r>
      <t>COMPRA:</t>
    </r>
    <r>
      <rPr>
        <sz val="9"/>
        <color rgb="FF000000"/>
        <rFont val="Calibri"/>
        <family val="2"/>
        <scheme val="minor"/>
      </rPr>
      <t xml:space="preserve"> medias blancas a la altura de los tobillos o 1 cm por encima, en material de poliamida o algodón, con volados en la parte superior en el mismo material de las medias. </t>
    </r>
  </si>
  <si>
    <r>
      <t>ALQUILER DE TRAJE DE PASODOBLE FEMENINO:</t>
    </r>
    <r>
      <rPr>
        <sz val="9"/>
        <color rgb="FF000000"/>
        <rFont val="Calibri"/>
        <family val="2"/>
        <scheme val="minor"/>
      </rPr>
      <t xml:space="preserve"> vestido enterizo de color negro con arandelas en la base de los hombros, de color rojo y negro o rojo y amarillo, el vestido lleva 5 arandelas de diferentes colores. (Deben ser los mismos colores utilizados en las arandelas de los hombros) y con una apertura lateral hasta 3 o 4 cm arriba de la rodilla.</t>
    </r>
  </si>
  <si>
    <r>
      <t>ALQUILER TRAJE DE SAMBA FEMENINO:</t>
    </r>
    <r>
      <rPr>
        <sz val="9"/>
        <color rgb="FF000000"/>
        <rFont val="Calibri"/>
        <family val="2"/>
        <scheme val="minor"/>
      </rPr>
      <t xml:space="preserve"> tocado con millare y pedrería con plumas amarillas y azules, top unido al cuello con gargantilla realizada en pedrería y millare de color plateado, cachetero con tiras pequeñas en azul, la pretina esta adornada con pedrería de color plateada y azul.</t>
    </r>
  </si>
  <si>
    <r>
      <t>ALQUILER TRAJE DE TANGO MASCULINO:</t>
    </r>
    <r>
      <rPr>
        <sz val="9"/>
        <color rgb="FF000000"/>
        <rFont val="Calibri"/>
        <family val="2"/>
        <scheme val="minor"/>
      </rPr>
      <t xml:space="preserve"> Traje de hombre para tango compuesto por camisa blanca manga larga con botones elaborada en tela 100% algodón suave al tacto, silueta regular fit, de cuello camisero para corbata, puños redondos y abotonados. </t>
    </r>
  </si>
  <si>
    <r>
      <t>ALQUILER:</t>
    </r>
    <r>
      <rPr>
        <sz val="9"/>
        <color rgb="FF000000"/>
        <rFont val="Calibri"/>
        <family val="2"/>
        <scheme val="minor"/>
      </rPr>
      <t xml:space="preserve"> Chaleco de botones con corte de cuello en V, de color plateado, dorado o negro, en material de poliéster o algodón, o mezcla de materiales según disponibilidad.</t>
    </r>
  </si>
  <si>
    <r>
      <t>ALQUILER:</t>
    </r>
    <r>
      <rPr>
        <sz val="9"/>
        <color rgb="FF000000"/>
        <rFont val="Calibri"/>
        <family val="2"/>
        <scheme val="minor"/>
      </rPr>
      <t xml:space="preserve"> Pantalón formal con bolsillos laterales, de color negro y silueta regular fit, en material de poliéster, o spandex o mezcla, según disponibilidad. </t>
    </r>
  </si>
  <si>
    <r>
      <t>ALQUILER:</t>
    </r>
    <r>
      <rPr>
        <sz val="9"/>
        <color rgb="FF000000"/>
        <rFont val="Calibri"/>
        <family val="2"/>
        <scheme val="minor"/>
      </rPr>
      <t xml:space="preserve"> Zapato clásico de amarrar masculino color negro, en cuerina con forro sintético y suela de caucho.</t>
    </r>
  </si>
  <si>
    <r>
      <t>ALQUILER TRAJE DE PASODOBLE MASCULINO:</t>
    </r>
    <r>
      <rPr>
        <sz val="9"/>
        <color rgb="FF000000"/>
        <rFont val="Calibri"/>
        <family val="2"/>
        <scheme val="minor"/>
      </rPr>
      <t xml:space="preserve"> Traje de pasodoble para hombre</t>
    </r>
    <r>
      <rPr>
        <b/>
        <sz val="9"/>
        <color rgb="FF000000"/>
        <rFont val="Calibri"/>
        <family val="2"/>
        <scheme val="minor"/>
      </rPr>
      <t xml:space="preserve"> </t>
    </r>
    <r>
      <rPr>
        <sz val="9"/>
        <color rgb="FF000000"/>
        <rFont val="Calibri"/>
        <family val="2"/>
        <scheme val="minor"/>
      </rPr>
      <t>que consta de camisa color rojo manga larga con botones elaborada en tela 100% algodón suave al tacto, silueta regular fit, de cuello camisero para corbata, puños redondos y abotonados</t>
    </r>
  </si>
  <si>
    <r>
      <t xml:space="preserve">ALQUILER: </t>
    </r>
    <r>
      <rPr>
        <sz val="9"/>
        <color rgb="FF000000"/>
        <rFont val="Calibri"/>
        <family val="2"/>
        <scheme val="minor"/>
      </rPr>
      <t xml:space="preserve">Pantalón formal con bolsillos laterales, de color negro y silueta regular fit, en material de poliéster, o spandex o mezcla, según disponibilidad. </t>
    </r>
  </si>
  <si>
    <r>
      <t>ALQUILER TRAJE DE ROCK AND ROLL MASCULINO</t>
    </r>
    <r>
      <rPr>
        <sz val="9"/>
        <color rgb="FF000000"/>
        <rFont val="Calibri"/>
        <family val="2"/>
        <scheme val="minor"/>
      </rPr>
      <t>: Jean de color azul, camiseta básica de color blanca con cuello redondo en algodón o poliéster y chaqueta de color negra en material de cuerina.</t>
    </r>
  </si>
  <si>
    <r>
      <t>ALQUILER TRAJE DE SAMBA MASCULINO:</t>
    </r>
    <r>
      <rPr>
        <sz val="9"/>
        <color rgb="FF000000"/>
        <rFont val="Calibri"/>
        <family val="2"/>
        <scheme val="minor"/>
      </rPr>
      <t xml:space="preserve"> Consta de pantalón con boleros de 3 a 5 colores diferentes en la bota y la camisa con mangas largas. Las mangas van con boleros con aproximadamente unas 8 arandelas de distintos colores.</t>
    </r>
  </si>
  <si>
    <r>
      <rPr>
        <b/>
        <sz val="9"/>
        <color theme="1"/>
        <rFont val="Calibri"/>
        <family val="2"/>
        <scheme val="minor"/>
      </rPr>
      <t>COMPRA DE Leggin</t>
    </r>
    <r>
      <rPr>
        <sz val="9"/>
        <color theme="1"/>
        <rFont val="Calibri"/>
        <family val="2"/>
        <scheme val="minor"/>
      </rPr>
      <t>g de compresión en abdomen, cadera y piernas más short interno levanta cola.
Control fuerte en abdomen medio y bajo.
Tiro alto con pretina ancha que estiliza más la figura.
Composición: 80% poliamida, 20% elastano. Composición forro: 85% poliamida, 15% elastano. Color Negro. Tallas a escoger por el supervisor.</t>
    </r>
  </si>
  <si>
    <r>
      <t>ALQUILER DE</t>
    </r>
    <r>
      <rPr>
        <sz val="9"/>
        <color theme="1"/>
        <rFont val="Calibri"/>
        <family val="2"/>
        <scheme val="minor"/>
      </rPr>
      <t>: Gorro Sombrero De Arlequín Payaso Colores De Dos Puntas Disfraz Halloween.</t>
    </r>
    <r>
      <rPr>
        <sz val="9"/>
        <color rgb="FF000000"/>
        <rFont val="Calibri"/>
        <family val="2"/>
        <scheme val="minor"/>
      </rPr>
      <t xml:space="preserve"> Color: </t>
    </r>
    <r>
      <rPr>
        <sz val="9"/>
        <color theme="1"/>
        <rFont val="Calibri"/>
        <family val="2"/>
        <scheme val="minor"/>
      </rPr>
      <t>Blanco y Negro</t>
    </r>
  </si>
  <si>
    <r>
      <t>COMPRA DE:</t>
    </r>
    <r>
      <rPr>
        <sz val="9"/>
        <color theme="1"/>
        <rFont val="Calibri"/>
        <family val="2"/>
        <scheme val="minor"/>
      </rPr>
      <t xml:space="preserve"> Camisa a cuadros manga larga de uso casual, cuello clásico talla XL. Color a escoger por supervisor. Talla grande (XL o XXL) a escoger por el supervisor.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</si>
</sst>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 #,##0_-;\-* #,##0_-;_-* &quot;-&quot;??_-;_-@_-"/>
  </numFmts>
  <fonts count="17"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8"/>
      <color theme="1"/>
      <name val="Calibri"/>
      <family val="2"/>
      <scheme val="minor"/>
    </font>
    <font>
      <b/>
      <sz val="8"/>
      <color theme="1"/>
      <name val="Calibri"/>
      <family val="2"/>
      <scheme val="minor"/>
    </font>
    <font>
      <sz val="9"/>
      <color theme="1"/>
      <name val="Calibri"/>
      <family val="2"/>
      <scheme val="minor"/>
    </font>
    <font>
      <b/>
      <sz val="9"/>
      <color rgb="FF000000"/>
      <name val="Calibri"/>
      <family val="2"/>
      <scheme val="minor"/>
    </font>
    <font>
      <sz val="9"/>
      <color rgb="FF000000"/>
      <name val="Calibri"/>
      <family val="2"/>
      <scheme val="minor"/>
    </font>
    <font>
      <sz val="9"/>
      <name val="Calibri"/>
      <family val="2"/>
      <scheme val="minor"/>
    </font>
    <font>
      <b/>
      <sz val="9"/>
      <color theme="1"/>
      <name val="Calibri"/>
      <family val="2"/>
      <scheme val="minor"/>
    </font>
    <font>
      <b/>
      <sz val="8"/>
      <color theme="1" tint="4.9989318521683403E-2"/>
      <name val="Calibri"/>
      <family val="2"/>
      <scheme val="minor"/>
    </font>
  </fonts>
  <fills count="12">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249977111117893"/>
        <bgColor indexed="64"/>
      </patternFill>
    </fill>
    <fill>
      <patternFill patternType="solid">
        <fgColor rgb="FF00B0F0"/>
        <bgColor indexed="64"/>
      </patternFill>
    </fill>
    <fill>
      <patternFill patternType="solid">
        <fgColor theme="7" tint="0.39997558519241921"/>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theme="9" tint="0.39997558519241921"/>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0" fillId="0" borderId="0" xfId="0" applyAlignment="1">
      <alignment wrapText="1"/>
    </xf>
    <xf numFmtId="0" fontId="4" fillId="0" borderId="0" xfId="0" applyFont="1" applyAlignment="1">
      <alignment wrapText="1"/>
    </xf>
    <xf numFmtId="0" fontId="5" fillId="0" borderId="3" xfId="0" applyFont="1" applyBorder="1" applyAlignment="1">
      <alignment horizontal="center" wrapText="1"/>
    </xf>
    <xf numFmtId="0" fontId="5" fillId="0" borderId="2" xfId="0" applyFont="1" applyBorder="1" applyAlignment="1">
      <alignment horizontal="center" wrapText="1"/>
    </xf>
    <xf numFmtId="0" fontId="0" fillId="0" borderId="4" xfId="0" applyBorder="1"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6" fillId="0" borderId="6" xfId="0" applyFont="1" applyBorder="1" applyAlignment="1">
      <alignment horizontal="left" vertical="center" wrapText="1"/>
    </xf>
    <xf numFmtId="0" fontId="6" fillId="6" borderId="6" xfId="0" applyFont="1" applyFill="1" applyBorder="1" applyAlignment="1">
      <alignment horizontal="left" vertical="center" wrapText="1"/>
    </xf>
    <xf numFmtId="0" fontId="0" fillId="6" borderId="7" xfId="0" applyFill="1" applyBorder="1" applyAlignment="1">
      <alignment wrapText="1"/>
    </xf>
    <xf numFmtId="0" fontId="6" fillId="6" borderId="8" xfId="0" applyFont="1" applyFill="1" applyBorder="1" applyAlignment="1">
      <alignment horizontal="left" vertical="center" wrapText="1"/>
    </xf>
    <xf numFmtId="0" fontId="0" fillId="6" borderId="9" xfId="0" applyFill="1" applyBorder="1" applyAlignment="1">
      <alignment wrapText="1"/>
    </xf>
    <xf numFmtId="0" fontId="2"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7"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9" fillId="0" borderId="11" xfId="0" applyFont="1" applyBorder="1" applyAlignment="1">
      <alignment vertical="center" wrapText="1"/>
    </xf>
    <xf numFmtId="0" fontId="3" fillId="11" borderId="1"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10" fillId="0" borderId="15" xfId="0" applyFont="1" applyBorder="1" applyAlignment="1">
      <alignment vertical="center" wrapText="1"/>
    </xf>
    <xf numFmtId="0" fontId="13" fillId="0" borderId="1" xfId="0" applyFont="1" applyBorder="1" applyAlignment="1">
      <alignment horizontal="center" vertical="center"/>
    </xf>
    <xf numFmtId="3" fontId="15" fillId="0" borderId="1" xfId="0" applyNumberFormat="1" applyFont="1" applyBorder="1" applyAlignment="1">
      <alignment horizontal="center" vertical="center"/>
    </xf>
    <xf numFmtId="164" fontId="13" fillId="0" borderId="1" xfId="3" applyNumberFormat="1" applyFont="1" applyBorder="1" applyAlignment="1">
      <alignment horizontal="center" vertical="center"/>
    </xf>
    <xf numFmtId="3" fontId="12" fillId="0" borderId="1" xfId="3" applyNumberFormat="1" applyFont="1" applyBorder="1" applyAlignment="1" applyProtection="1">
      <alignment horizontal="center" vertical="center"/>
    </xf>
    <xf numFmtId="164" fontId="13" fillId="0" borderId="1" xfId="3" applyNumberFormat="1" applyFont="1" applyBorder="1" applyAlignment="1" applyProtection="1">
      <alignment horizontal="center" vertical="center"/>
    </xf>
    <xf numFmtId="0" fontId="15" fillId="0" borderId="1" xfId="0" applyFont="1" applyBorder="1" applyAlignment="1">
      <alignment horizontal="center" vertical="center"/>
    </xf>
    <xf numFmtId="0" fontId="11" fillId="0" borderId="1" xfId="0" applyFont="1" applyBorder="1" applyAlignment="1">
      <alignment horizontal="center" vertical="center"/>
    </xf>
    <xf numFmtId="0" fontId="14" fillId="0" borderId="1" xfId="0" applyFont="1" applyBorder="1" applyAlignment="1">
      <alignment horizontal="center" vertical="center"/>
    </xf>
    <xf numFmtId="10" fontId="15" fillId="0" borderId="1" xfId="2" applyNumberFormat="1" applyFont="1" applyBorder="1" applyAlignment="1" applyProtection="1">
      <alignment horizontal="center" vertical="center"/>
    </xf>
    <xf numFmtId="6" fontId="11" fillId="0" borderId="1" xfId="1" applyNumberFormat="1" applyFont="1" applyBorder="1" applyAlignment="1" applyProtection="1">
      <alignment horizontal="center" vertical="center"/>
    </xf>
    <xf numFmtId="6" fontId="15" fillId="0" borderId="1" xfId="1" applyNumberFormat="1" applyFont="1" applyBorder="1" applyAlignment="1" applyProtection="1">
      <alignment horizontal="center" vertical="center"/>
    </xf>
    <xf numFmtId="1" fontId="15" fillId="0" borderId="1" xfId="0" applyNumberFormat="1" applyFont="1" applyBorder="1" applyAlignment="1">
      <alignment horizontal="center" vertical="center"/>
    </xf>
    <xf numFmtId="6" fontId="11"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9" borderId="12" xfId="0" applyFont="1" applyFill="1" applyBorder="1" applyAlignment="1">
      <alignment horizontal="center" vertical="center" wrapText="1"/>
    </xf>
    <xf numFmtId="0" fontId="9" fillId="9" borderId="13" xfId="0" applyFont="1" applyFill="1" applyBorder="1" applyAlignment="1">
      <alignment horizontal="center" vertical="center" wrapText="1"/>
    </xf>
    <xf numFmtId="6" fontId="16" fillId="0" borderId="16" xfId="0" applyNumberFormat="1" applyFont="1" applyBorder="1" applyAlignment="1">
      <alignment horizontal="center" vertical="center" wrapText="1"/>
    </xf>
    <xf numFmtId="0" fontId="16" fillId="0" borderId="10" xfId="0" applyFont="1" applyBorder="1" applyAlignment="1">
      <alignment horizontal="center" vertical="center" wrapText="1"/>
    </xf>
    <xf numFmtId="0" fontId="5"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5" fillId="0" borderId="1" xfId="0" applyFont="1" applyBorder="1" applyAlignment="1">
      <alignment horizontal="left" vertical="top" wrapText="1"/>
    </xf>
  </cellXfs>
  <cellStyles count="4">
    <cellStyle name="Millares" xfId="3" builtinId="3"/>
    <cellStyle name="Moneda" xfId="1" builtinId="4"/>
    <cellStyle name="Normal" xfId="0" builtinId="0"/>
    <cellStyle name="Porcentaje" xfId="2" builtinId="5"/>
  </cellStyles>
  <dxfs count="45">
    <dxf>
      <font>
        <strike val="0"/>
        <outline val="0"/>
        <shadow val="0"/>
        <u val="none"/>
        <vertAlign val="baseline"/>
        <sz val="9"/>
        <color rgb="FF000000"/>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rgb="FF000000"/>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color rgb="FF9C0006"/>
      </font>
      <fill>
        <patternFill>
          <bgColor rgb="FFFFC7CE"/>
        </patternFill>
      </fill>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ill>
        <patternFill>
          <bgColor rgb="FFFFFF00"/>
        </patternFill>
      </fill>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strike val="0"/>
        <outline val="0"/>
        <shadow val="0"/>
        <u val="none"/>
        <vertAlign val="baseline"/>
        <sz val="9"/>
        <color theme="1"/>
        <name val="Calibri"/>
        <family val="2"/>
        <scheme val="minor"/>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numFmt numFmtId="10" formatCode="&quot;$&quot;\ #,##0;[Red]\-&quot;$&quot;\ #,##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9"/>
        <color theme="1"/>
        <name val="Calibri"/>
        <family val="2"/>
        <scheme val="minor"/>
      </font>
      <numFmt numFmtId="1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strike val="0"/>
        <outline val="0"/>
        <shadow val="0"/>
        <u val="none"/>
        <vertAlign val="baseline"/>
        <sz val="9"/>
        <color rgb="FF000000"/>
        <name val="Calibri"/>
        <family val="2"/>
        <scheme val="minor"/>
      </font>
      <numFmt numFmtId="3"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color theme="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rgb="FF000000"/>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rgb="FF000000"/>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9"/>
        <color theme="1"/>
        <name val="Calibri"/>
        <family val="2"/>
        <scheme val="minor"/>
      </font>
      <alignment horizontal="center" vertical="center" textRotation="0" wrapText="0" indent="0" justifyLastLine="0" shrinkToFit="0" readingOrder="0"/>
      <protection locked="1" hidden="0"/>
    </dxf>
    <dxf>
      <border>
        <bottom style="thin">
          <color indexed="64"/>
        </bottom>
      </border>
    </dxf>
    <dxf>
      <font>
        <b/>
        <i val="0"/>
        <strike val="0"/>
        <condense val="0"/>
        <extend val="0"/>
        <outline val="0"/>
        <shadow val="0"/>
        <u val="none"/>
        <vertAlign val="baseline"/>
        <sz val="8"/>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2CD835A-5D24-4798-B517-73108EEA4935}" name="Tabla13" displayName="Tabla13" ref="B3:Z25" totalsRowShown="0" headerRowDxfId="44" dataDxfId="42" headerRowBorderDxfId="43" tableBorderDxfId="41" totalsRowBorderDxfId="40">
  <autoFilter ref="B3:Z25" xr:uid="{82CD835A-5D24-4798-B517-73108EEA4935}"/>
  <tableColumns count="25">
    <tableColumn id="1" xr3:uid="{AA46942E-2D4B-4FAB-93E2-14C3C5D500FE}" name="N°" dataDxfId="2"/>
    <tableColumn id="2" xr3:uid="{043A3756-A87A-479F-BD8D-121D5F1CE6DE}" name="DESCRIPCIÓN" dataDxfId="0"/>
    <tableColumn id="3" xr3:uid="{E00EA590-91E6-4C05-9E84-825A37BA10A4}" name="CODIGO UNSPSC" dataDxfId="1"/>
    <tableColumn id="25" xr3:uid="{3FDE934D-ADF1-4F97-B725-646C2D95E4F2}" name="CANTIDADES PROYECTADAS" dataDxfId="39"/>
    <tableColumn id="14" xr3:uid="{47F2C623-C53A-43CB-ADCA-23F7695BCDF6}" name="CANTIDADES MINIMAS" dataDxfId="38"/>
    <tableColumn id="4" xr3:uid="{7540A1B7-5CAC-4721-93A8-985E081822BF}" name="UNIDAD DE MEDIDA" dataDxfId="37"/>
    <tableColumn id="5" xr3:uid="{E5AA35CD-E019-47D8-860D-AFF395C1606E}" name="COTIZACIÓN 1 " dataDxfId="36" dataCellStyle="Millares"/>
    <tableColumn id="17" xr3:uid="{F7994A53-7B8A-4E42-BF1C-92A3174D13E7}" name="DESVIACIÓN COT.1" dataDxfId="35" dataCellStyle="Porcentaje">
      <calculatedColumnFormula>IF(Tabla13[[#This Row],[COTIZACIÓN 1 ]]&gt;0,ABS(1-Tabla13[[#This Row],[COTIZACIÓN 1 ]]/Tabla13[[#This Row],[PROMEDIO VALOR UNITARIO]]),"")</calculatedColumnFormula>
    </tableColumn>
    <tableColumn id="6" xr3:uid="{A78E4A65-F1CC-4724-BE68-57D544F49ABC}" name="COTIZACIÓN 2" dataDxfId="34" dataCellStyle="Millares"/>
    <tableColumn id="18" xr3:uid="{B5925CFA-6793-4B75-B341-6E8263D07D9A}" name="DESVIACIÓN COT.2" dataDxfId="33" dataCellStyle="Porcentaje">
      <calculatedColumnFormula>IF(Tabla13[[#This Row],[COTIZACIÓN 2]]&gt;0,ABS(1-Tabla13[[#This Row],[COTIZACIÓN 2]]/Tabla13[[#This Row],[PROMEDIO VALOR UNITARIO]]),"")</calculatedColumnFormula>
    </tableColumn>
    <tableColumn id="7" xr3:uid="{E3E34E25-02DA-45CC-98B5-DED4B1B66487}" name="COTIZACIÓN 3" dataDxfId="32" dataCellStyle="Millares"/>
    <tableColumn id="19" xr3:uid="{234D46F8-BEE5-4516-9E84-8DC4D0CF054E}" name="DESVIACIÓN COT 3." dataDxfId="31" dataCellStyle="Porcentaje">
      <calculatedColumnFormula>IF(Tabla13[[#This Row],[COTIZACIÓN 3]]&gt;0,ABS(1-Tabla13[[#This Row],[COTIZACIÓN 3]]/Tabla13[[#This Row],[PROMEDIO VALOR UNITARIO]]),"")</calculatedColumnFormula>
    </tableColumn>
    <tableColumn id="8" xr3:uid="{358004AB-5A89-462B-9A75-4C94032F6D74}" name="COTIZACIÓN 4" dataDxfId="30" dataCellStyle="Moneda"/>
    <tableColumn id="20" xr3:uid="{7839500C-8799-4259-8AD0-C91A5A5F197B}" name="DESVIACIÓN COT4." dataDxfId="29" dataCellStyle="Porcentaje">
      <calculatedColumnFormula>IF(Tabla13[[#This Row],[COTIZACIÓN 4]]&gt;0,ABS(1-Tabla13[[#This Row],[COTIZACIÓN 4]]/Tabla13[[#This Row],[PROMEDIO VALOR UNITARIO]]),"")</calculatedColumnFormula>
    </tableColumn>
    <tableColumn id="9" xr3:uid="{10AE6B43-1DE3-47C4-88E0-8DFFB8E17381}" name="COTIZACIÓN 5" dataDxfId="28" dataCellStyle="Moneda"/>
    <tableColumn id="21" xr3:uid="{579F92BB-F9F8-4A31-8FAE-E51374130199}" name="DESVIACIÓN COT.5" dataDxfId="27" dataCellStyle="Porcentaje">
      <calculatedColumnFormula>IF(Tabla13[[#This Row],[COTIZACIÓN 5]]&gt;0,ABS(1-Tabla13[[#This Row],[COTIZACIÓN 5]]/Tabla13[[#This Row],[PROMEDIO VALOR UNITARIO]]),"")</calculatedColumnFormula>
    </tableColumn>
    <tableColumn id="10" xr3:uid="{6741ED8B-5C59-4A15-909D-6C5E8D7FBBE0}" name="COTIZACIÓN 6" dataDxfId="26" dataCellStyle="Moneda"/>
    <tableColumn id="22" xr3:uid="{4ADF68F9-E6DD-4C86-AED0-E30A620A177A}" name="DESVIACIÓN COT.6" dataDxfId="25" dataCellStyle="Porcentaje">
      <calculatedColumnFormula>IF(Tabla13[[#This Row],[COTIZACIÓN 6]]&gt;0,ABS(1-Tabla13[[#This Row],[COTIZACIÓN 6]]/Tabla13[[#This Row],[PROMEDIO VALOR UNITARIO]]),"")</calculatedColumnFormula>
    </tableColumn>
    <tableColumn id="11" xr3:uid="{AFBBEC3E-E775-4E94-BCF9-6F786A76A0CC}" name="COTIZACIÓN 7" dataDxfId="24" dataCellStyle="Moneda"/>
    <tableColumn id="23" xr3:uid="{4A419D86-BFEB-400B-9656-93EF545D283E}" name="DESVIACIÓN COT.7" dataDxfId="23" dataCellStyle="Porcentaje">
      <calculatedColumnFormula>IF(Tabla13[[#This Row],[COTIZACIÓN 7]]&gt;0,ABS(1-Tabla13[[#This Row],[COTIZACIÓN 7]]/Tabla13[[#This Row],[PROMEDIO VALOR UNITARIO]]),"")</calculatedColumnFormula>
    </tableColumn>
    <tableColumn id="12" xr3:uid="{39DB745B-7C0F-491A-AD58-7C065044B81E}" name="COTIZACIÓN 8" dataDxfId="22" dataCellStyle="Moneda"/>
    <tableColumn id="24" xr3:uid="{B87E6A7C-53C7-42F0-A1CA-725138ECF3E6}" name="DESVIACIÓN COT.8" dataDxfId="21" dataCellStyle="Porcentaje">
      <calculatedColumnFormula>IF(Tabla13[[#This Row],[COTIZACIÓN 8]]&gt;0,ABS(1-Tabla13[[#This Row],[COTIZACIÓN 8]]/Tabla13[[#This Row],[PROMEDIO VALOR UNITARIO]]),"")</calculatedColumnFormula>
    </tableColumn>
    <tableColumn id="15" xr3:uid="{F01E2D5F-604F-49A1-A85E-E2DBD2699768}" name="PROMEDIO VALOR UNITARIO" dataDxfId="20" dataCellStyle="Moneda">
      <calculatedColumnFormula>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calculatedColumnFormula>
    </tableColumn>
    <tableColumn id="13" xr3:uid="{F9C2CAD1-06E5-4ABE-A84B-69B46742E432}" name="CANTIDAD DE COTIZACIONES" dataDxfId="19">
      <calculatedColumnFormula>COUNT(Tabla13[[#This Row],[COTIZACIÓN 1 ]:[DESVIACIÓN COT.8]])/2</calculatedColumnFormula>
    </tableColumn>
    <tableColumn id="16" xr3:uid="{EB6E5368-9EC4-4DDF-8340-4B224714740C}" name="VALOR TOTAL" dataDxfId="18">
      <calculatedColumnFormula>Tabla13[[#This Row],[PROMEDIO VALOR UNITARIO]]*Tabla13[[#This Row],[CANTIDADES MINIMAS]]</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Y3" dT="2023-09-08T20:57:09.95" personId="{83189658-EA30-41EC-AD34-F08B85C7DE8A}" id="{C7E9B9AD-4CCE-416B-A781-7C0E4A2C3861}">
    <text>SE RECOMIENDAN AL MENOS TRES FUENTES DE INFORMACION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4A41F-BE90-4E0E-AF27-16D14E6F37CF}">
  <dimension ref="A1:Z27"/>
  <sheetViews>
    <sheetView tabSelected="1" topLeftCell="A21" zoomScale="130" zoomScaleNormal="130" workbookViewId="0">
      <selection activeCell="I35" sqref="I35"/>
    </sheetView>
  </sheetViews>
  <sheetFormatPr baseColWidth="10" defaultColWidth="9.140625" defaultRowHeight="12.75" x14ac:dyDescent="0.25"/>
  <cols>
    <col min="1" max="1" width="14.5703125" style="2" customWidth="1"/>
    <col min="2" max="2" width="5.85546875" style="1" customWidth="1"/>
    <col min="3" max="3" width="36.140625" style="2" customWidth="1"/>
    <col min="4" max="4" width="9.85546875" style="1" customWidth="1"/>
    <col min="5" max="5" width="8.7109375" style="1" hidden="1" customWidth="1"/>
    <col min="6" max="6" width="8.42578125" style="1" customWidth="1"/>
    <col min="7" max="7" width="8.42578125" style="1" hidden="1" customWidth="1"/>
    <col min="8" max="8" width="10.7109375" style="2" customWidth="1"/>
    <col min="9" max="9" width="11.28515625" style="2" customWidth="1"/>
    <col min="10" max="10" width="12.7109375" style="2" customWidth="1"/>
    <col min="11" max="11" width="12.85546875" style="2" customWidth="1"/>
    <col min="12" max="12" width="11.5703125" style="2" customWidth="1"/>
    <col min="13" max="13" width="11" style="2" customWidth="1"/>
    <col min="14" max="19" width="11.28515625" style="2" hidden="1" customWidth="1"/>
    <col min="20" max="20" width="0.140625" style="2" hidden="1" customWidth="1"/>
    <col min="21" max="21" width="0.5703125" style="2" hidden="1" customWidth="1"/>
    <col min="22" max="22" width="4.5703125" style="2" hidden="1" customWidth="1"/>
    <col min="23" max="23" width="10" style="2" hidden="1" customWidth="1"/>
    <col min="24" max="24" width="10.28515625" style="2" customWidth="1"/>
    <col min="25" max="25" width="16.5703125" style="2" hidden="1" customWidth="1"/>
    <col min="26" max="26" width="9.5703125" style="2" customWidth="1"/>
    <col min="27" max="16384" width="9.140625" style="2"/>
  </cols>
  <sheetData>
    <row r="1" spans="1:26" ht="15.75" x14ac:dyDescent="0.25">
      <c r="B1" s="44" t="s">
        <v>0</v>
      </c>
      <c r="C1" s="44"/>
      <c r="D1" s="44"/>
      <c r="E1" s="44"/>
      <c r="F1" s="44"/>
      <c r="G1" s="44"/>
      <c r="H1" s="44"/>
      <c r="I1" s="44"/>
      <c r="J1" s="44"/>
      <c r="K1" s="44"/>
      <c r="L1" s="44"/>
      <c r="M1" s="44"/>
      <c r="N1" s="44"/>
      <c r="O1" s="44"/>
      <c r="P1" s="44"/>
      <c r="Q1" s="44"/>
      <c r="R1" s="44"/>
      <c r="S1" s="44"/>
      <c r="T1" s="44"/>
      <c r="U1" s="44"/>
      <c r="V1" s="44"/>
      <c r="W1" s="44"/>
      <c r="X1" s="44"/>
      <c r="Y1" s="44"/>
      <c r="Z1" s="17"/>
    </row>
    <row r="2" spans="1:26" x14ac:dyDescent="0.25">
      <c r="B2" s="18"/>
      <c r="C2" s="19"/>
      <c r="D2" s="20"/>
      <c r="E2" s="20"/>
      <c r="F2" s="20"/>
      <c r="G2" s="20"/>
      <c r="H2" s="45">
        <v>1</v>
      </c>
      <c r="I2" s="46"/>
      <c r="J2" s="47">
        <v>2</v>
      </c>
      <c r="K2" s="48"/>
      <c r="L2" s="49">
        <v>3</v>
      </c>
      <c r="M2" s="50"/>
      <c r="N2" s="19"/>
      <c r="O2" s="19"/>
      <c r="P2" s="19"/>
      <c r="Q2" s="19"/>
      <c r="R2" s="19"/>
      <c r="S2" s="19"/>
      <c r="T2" s="19"/>
      <c r="U2" s="19"/>
      <c r="V2" s="19"/>
      <c r="W2" s="19"/>
      <c r="X2" s="19"/>
      <c r="Y2" s="19"/>
      <c r="Z2" s="19"/>
    </row>
    <row r="3" spans="1:26" s="3" customFormat="1" ht="93" customHeight="1" x14ac:dyDescent="0.25">
      <c r="A3" s="3" t="s">
        <v>68</v>
      </c>
      <c r="B3" s="21" t="s">
        <v>1</v>
      </c>
      <c r="C3" s="21" t="s">
        <v>2</v>
      </c>
      <c r="D3" s="21" t="s">
        <v>3</v>
      </c>
      <c r="E3" s="21" t="s">
        <v>58</v>
      </c>
      <c r="F3" s="21" t="s">
        <v>59</v>
      </c>
      <c r="G3" s="21" t="s">
        <v>4</v>
      </c>
      <c r="H3" s="22" t="s">
        <v>53</v>
      </c>
      <c r="I3" s="22" t="s">
        <v>6</v>
      </c>
      <c r="J3" s="23" t="s">
        <v>7</v>
      </c>
      <c r="K3" s="23" t="s">
        <v>8</v>
      </c>
      <c r="L3" s="22" t="s">
        <v>9</v>
      </c>
      <c r="M3" s="22" t="s">
        <v>55</v>
      </c>
      <c r="N3" s="23" t="s">
        <v>11</v>
      </c>
      <c r="O3" s="23" t="s">
        <v>12</v>
      </c>
      <c r="P3" s="22" t="s">
        <v>13</v>
      </c>
      <c r="Q3" s="22" t="s">
        <v>14</v>
      </c>
      <c r="R3" s="23" t="s">
        <v>15</v>
      </c>
      <c r="S3" s="23" t="s">
        <v>16</v>
      </c>
      <c r="T3" s="22" t="s">
        <v>17</v>
      </c>
      <c r="U3" s="22" t="s">
        <v>18</v>
      </c>
      <c r="V3" s="23" t="s">
        <v>19</v>
      </c>
      <c r="W3" s="23" t="s">
        <v>20</v>
      </c>
      <c r="X3" s="21" t="s">
        <v>54</v>
      </c>
      <c r="Y3" s="21" t="s">
        <v>22</v>
      </c>
      <c r="Z3" s="24" t="s">
        <v>57</v>
      </c>
    </row>
    <row r="4" spans="1:26" ht="72" x14ac:dyDescent="0.25">
      <c r="A4" s="29" t="s">
        <v>66</v>
      </c>
      <c r="B4" s="37">
        <v>1</v>
      </c>
      <c r="C4" s="56" t="s">
        <v>69</v>
      </c>
      <c r="D4" s="31">
        <v>91101803</v>
      </c>
      <c r="E4" s="38">
        <v>29</v>
      </c>
      <c r="F4" s="31">
        <v>2</v>
      </c>
      <c r="G4" s="37" t="s">
        <v>52</v>
      </c>
      <c r="H4" s="32">
        <v>210000</v>
      </c>
      <c r="I4" s="39">
        <f>IF(Tabla13[[#This Row],[COTIZACIÓN 1 ]]&gt;0,ABS(1-Tabla13[[#This Row],[COTIZACIÓN 1 ]]/Tabla13[[#This Row],[PROMEDIO VALOR UNITARIO]]),"")</f>
        <v>5.0000000000000044E-2</v>
      </c>
      <c r="J4" s="33">
        <v>200000</v>
      </c>
      <c r="K4" s="39">
        <f>IF(Tabla13[[#This Row],[COTIZACIÓN 2]]&gt;0,ABS(1-Tabla13[[#This Row],[COTIZACIÓN 2]]/Tabla13[[#This Row],[PROMEDIO VALOR UNITARIO]]),"")</f>
        <v>0</v>
      </c>
      <c r="L4" s="33">
        <v>190000</v>
      </c>
      <c r="M4" s="39">
        <f>IF(Tabla13[[#This Row],[COTIZACIÓN 3]]&gt;0,ABS(1-Tabla13[[#This Row],[COTIZACIÓN 3]]/Tabla13[[#This Row],[PROMEDIO VALOR UNITARIO]]),"")</f>
        <v>5.0000000000000044E-2</v>
      </c>
      <c r="N4" s="40"/>
      <c r="O4" s="39" t="str">
        <f>IF(Tabla13[[#This Row],[COTIZACIÓN 4]]&gt;0,ABS(1-Tabla13[[#This Row],[COTIZACIÓN 4]]/Tabla13[[#This Row],[PROMEDIO VALOR UNITARIO]]),"")</f>
        <v/>
      </c>
      <c r="P4" s="40"/>
      <c r="Q4" s="39" t="str">
        <f>IF(Tabla13[[#This Row],[COTIZACIÓN 5]]&gt;0,ABS(1-Tabla13[[#This Row],[COTIZACIÓN 5]]/Tabla13[[#This Row],[PROMEDIO VALOR UNITARIO]]),"")</f>
        <v/>
      </c>
      <c r="R4" s="40"/>
      <c r="S4" s="39" t="str">
        <f>IF(Tabla13[[#This Row],[COTIZACIÓN 6]]&gt;0,ABS(1-Tabla13[[#This Row],[COTIZACIÓN 6]]/Tabla13[[#This Row],[PROMEDIO VALOR UNITARIO]]),"")</f>
        <v/>
      </c>
      <c r="T4" s="40"/>
      <c r="U4" s="39" t="str">
        <f>IF(Tabla13[[#This Row],[COTIZACIÓN 7]]&gt;0,ABS(1-Tabla13[[#This Row],[COTIZACIÓN 7]]/Tabla13[[#This Row],[PROMEDIO VALOR UNITARIO]]),"")</f>
        <v/>
      </c>
      <c r="V4" s="40"/>
      <c r="W4" s="39" t="str">
        <f>IF(Tabla13[[#This Row],[COTIZACIÓN 8]]&gt;0,ABS(1-Tabla13[[#This Row],[COTIZACIÓN 8]]/Tabla13[[#This Row],[PROMEDIO VALOR UNITARIO]]),"")</f>
        <v/>
      </c>
      <c r="X4"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200000</v>
      </c>
      <c r="Y4" s="42">
        <v>3</v>
      </c>
      <c r="Z4" s="43">
        <f>Tabla13[[#This Row],[PROMEDIO VALOR UNITARIO]]*Tabla13[[#This Row],[CANTIDADES MINIMAS]]</f>
        <v>400000</v>
      </c>
    </row>
    <row r="5" spans="1:26" ht="36" x14ac:dyDescent="0.25">
      <c r="A5" s="29" t="s">
        <v>66</v>
      </c>
      <c r="B5" s="37">
        <v>2</v>
      </c>
      <c r="C5" s="56" t="s">
        <v>70</v>
      </c>
      <c r="D5" s="31">
        <v>53111602</v>
      </c>
      <c r="E5" s="38">
        <v>29</v>
      </c>
      <c r="F5" s="31">
        <v>4</v>
      </c>
      <c r="G5" s="37" t="s">
        <v>52</v>
      </c>
      <c r="H5" s="32">
        <v>230000</v>
      </c>
      <c r="I5" s="39">
        <f>IF(Tabla13[[#This Row],[COTIZACIÓN 1 ]]&gt;0,ABS(1-Tabla13[[#This Row],[COTIZACIÓN 1 ]]/Tabla13[[#This Row],[PROMEDIO VALOR UNITARIO]]),"")</f>
        <v>0</v>
      </c>
      <c r="J5" s="33">
        <v>240000</v>
      </c>
      <c r="K5" s="39">
        <f>IF(Tabla13[[#This Row],[COTIZACIÓN 2]]&gt;0,ABS(1-Tabla13[[#This Row],[COTIZACIÓN 2]]/Tabla13[[#This Row],[PROMEDIO VALOR UNITARIO]]),"")</f>
        <v>4.3478260869565188E-2</v>
      </c>
      <c r="L5" s="33">
        <v>220000</v>
      </c>
      <c r="M5" s="39">
        <f>IF(Tabla13[[#This Row],[COTIZACIÓN 3]]&gt;0,ABS(1-Tabla13[[#This Row],[COTIZACIÓN 3]]/Tabla13[[#This Row],[PROMEDIO VALOR UNITARIO]]),"")</f>
        <v>4.3478260869565188E-2</v>
      </c>
      <c r="N5" s="40"/>
      <c r="O5" s="39" t="str">
        <f>IF(Tabla13[[#This Row],[COTIZACIÓN 4]]&gt;0,ABS(1-Tabla13[[#This Row],[COTIZACIÓN 4]]/Tabla13[[#This Row],[PROMEDIO VALOR UNITARIO]]),"")</f>
        <v/>
      </c>
      <c r="P5" s="40"/>
      <c r="Q5" s="39" t="str">
        <f>IF(Tabla13[[#This Row],[COTIZACIÓN 5]]&gt;0,ABS(1-Tabla13[[#This Row],[COTIZACIÓN 5]]/Tabla13[[#This Row],[PROMEDIO VALOR UNITARIO]]),"")</f>
        <v/>
      </c>
      <c r="R5" s="40"/>
      <c r="S5" s="39" t="str">
        <f>IF(Tabla13[[#This Row],[COTIZACIÓN 6]]&gt;0,ABS(1-Tabla13[[#This Row],[COTIZACIÓN 6]]/Tabla13[[#This Row],[PROMEDIO VALOR UNITARIO]]),"")</f>
        <v/>
      </c>
      <c r="T5" s="40"/>
      <c r="U5" s="39" t="str">
        <f>IF(Tabla13[[#This Row],[COTIZACIÓN 7]]&gt;0,ABS(1-Tabla13[[#This Row],[COTIZACIÓN 7]]/Tabla13[[#This Row],[PROMEDIO VALOR UNITARIO]]),"")</f>
        <v/>
      </c>
      <c r="V5" s="40"/>
      <c r="W5" s="39" t="str">
        <f>IF(Tabla13[[#This Row],[COTIZACIÓN 8]]&gt;0,ABS(1-Tabla13[[#This Row],[COTIZACIÓN 8]]/Tabla13[[#This Row],[PROMEDIO VALOR UNITARIO]]),"")</f>
        <v/>
      </c>
      <c r="X5"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230000</v>
      </c>
      <c r="Y5" s="42">
        <v>3</v>
      </c>
      <c r="Z5" s="43">
        <f>Tabla13[[#This Row],[PROMEDIO VALOR UNITARIO]]*Tabla13[[#This Row],[CANTIDADES MINIMAS]]</f>
        <v>920000</v>
      </c>
    </row>
    <row r="6" spans="1:26" ht="60" x14ac:dyDescent="0.25">
      <c r="A6" s="29" t="s">
        <v>66</v>
      </c>
      <c r="B6" s="37">
        <v>3</v>
      </c>
      <c r="C6" s="56" t="s">
        <v>71</v>
      </c>
      <c r="D6" s="31">
        <v>53102400</v>
      </c>
      <c r="E6" s="31">
        <v>1</v>
      </c>
      <c r="F6" s="31">
        <v>4</v>
      </c>
      <c r="G6" s="37" t="s">
        <v>52</v>
      </c>
      <c r="H6" s="32">
        <v>11000</v>
      </c>
      <c r="I6" s="39">
        <f>IF(Tabla13[[#This Row],[COTIZACIÓN 1 ]]&gt;0,ABS(1-Tabla13[[#This Row],[COTIZACIÓN 1 ]]/Tabla13[[#This Row],[PROMEDIO VALOR UNITARIO]]),"")</f>
        <v>0</v>
      </c>
      <c r="J6" s="33">
        <v>12000</v>
      </c>
      <c r="K6" s="39">
        <f>IF(Tabla13[[#This Row],[COTIZACIÓN 2]]&gt;0,ABS(1-Tabla13[[#This Row],[COTIZACIÓN 2]]/Tabla13[[#This Row],[PROMEDIO VALOR UNITARIO]]),"")</f>
        <v>9.0909090909090828E-2</v>
      </c>
      <c r="L6" s="33">
        <v>10000</v>
      </c>
      <c r="M6" s="39">
        <f>IF(Tabla13[[#This Row],[COTIZACIÓN 3]]&gt;0,ABS(1-Tabla13[[#This Row],[COTIZACIÓN 3]]/Tabla13[[#This Row],[PROMEDIO VALOR UNITARIO]]),"")</f>
        <v>9.0909090909090939E-2</v>
      </c>
      <c r="N6" s="40"/>
      <c r="O6" s="39" t="str">
        <f>IF(Tabla13[[#This Row],[COTIZACIÓN 4]]&gt;0,ABS(1-Tabla13[[#This Row],[COTIZACIÓN 4]]/Tabla13[[#This Row],[PROMEDIO VALOR UNITARIO]]),"")</f>
        <v/>
      </c>
      <c r="P6" s="40"/>
      <c r="Q6" s="39" t="str">
        <f>IF(Tabla13[[#This Row],[COTIZACIÓN 5]]&gt;0,ABS(1-Tabla13[[#This Row],[COTIZACIÓN 5]]/Tabla13[[#This Row],[PROMEDIO VALOR UNITARIO]]),"")</f>
        <v/>
      </c>
      <c r="R6" s="40"/>
      <c r="S6" s="39" t="str">
        <f>IF(Tabla13[[#This Row],[COTIZACIÓN 6]]&gt;0,ABS(1-Tabla13[[#This Row],[COTIZACIÓN 6]]/Tabla13[[#This Row],[PROMEDIO VALOR UNITARIO]]),"")</f>
        <v/>
      </c>
      <c r="T6" s="40"/>
      <c r="U6" s="39" t="str">
        <f>IF(Tabla13[[#This Row],[COTIZACIÓN 7]]&gt;0,ABS(1-Tabla13[[#This Row],[COTIZACIÓN 7]]/Tabla13[[#This Row],[PROMEDIO VALOR UNITARIO]]),"")</f>
        <v/>
      </c>
      <c r="V6" s="40"/>
      <c r="W6" s="39" t="str">
        <f>IF(Tabla13[[#This Row],[COTIZACIÓN 8]]&gt;0,ABS(1-Tabla13[[#This Row],[COTIZACIÓN 8]]/Tabla13[[#This Row],[PROMEDIO VALOR UNITARIO]]),"")</f>
        <v/>
      </c>
      <c r="X6"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11000</v>
      </c>
      <c r="Y6" s="42">
        <f>COUNT(Tabla13[[#This Row],[COTIZACIÓN 1 ]:[DESVIACIÓN COT.8]])/2</f>
        <v>3</v>
      </c>
      <c r="Z6" s="43">
        <f>Tabla13[[#This Row],[PROMEDIO VALOR UNITARIO]]*Tabla13[[#This Row],[CANTIDADES MINIMAS]]</f>
        <v>44000</v>
      </c>
    </row>
    <row r="7" spans="1:26" ht="108" x14ac:dyDescent="0.25">
      <c r="A7" s="29" t="s">
        <v>66</v>
      </c>
      <c r="B7" s="37">
        <v>4</v>
      </c>
      <c r="C7" s="56" t="s">
        <v>72</v>
      </c>
      <c r="D7" s="31">
        <v>91101803</v>
      </c>
      <c r="E7" s="31">
        <v>14</v>
      </c>
      <c r="F7" s="31">
        <v>2</v>
      </c>
      <c r="G7" s="37" t="s">
        <v>52</v>
      </c>
      <c r="H7" s="32">
        <v>210000</v>
      </c>
      <c r="I7" s="39">
        <f>IF(Tabla13[[#This Row],[COTIZACIÓN 1 ]]&gt;0,ABS(1-Tabla13[[#This Row],[COTIZACIÓN 1 ]]/Tabla13[[#This Row],[PROMEDIO VALOR UNITARIO]]),"")</f>
        <v>5.0000000000000044E-2</v>
      </c>
      <c r="J7" s="33">
        <v>200000</v>
      </c>
      <c r="K7" s="39">
        <f>IF(Tabla13[[#This Row],[COTIZACIÓN 2]]&gt;0,ABS(1-Tabla13[[#This Row],[COTIZACIÓN 2]]/Tabla13[[#This Row],[PROMEDIO VALOR UNITARIO]]),"")</f>
        <v>0</v>
      </c>
      <c r="L7" s="33">
        <v>190000</v>
      </c>
      <c r="M7" s="39">
        <f>IF(Tabla13[[#This Row],[COTIZACIÓN 3]]&gt;0,ABS(1-Tabla13[[#This Row],[COTIZACIÓN 3]]/Tabla13[[#This Row],[PROMEDIO VALOR UNITARIO]]),"")</f>
        <v>5.0000000000000044E-2</v>
      </c>
      <c r="N7" s="40"/>
      <c r="O7" s="39" t="str">
        <f>IF(Tabla13[[#This Row],[COTIZACIÓN 4]]&gt;0,ABS(1-Tabla13[[#This Row],[COTIZACIÓN 4]]/Tabla13[[#This Row],[PROMEDIO VALOR UNITARIO]]),"")</f>
        <v/>
      </c>
      <c r="P7" s="40"/>
      <c r="Q7" s="39" t="str">
        <f>IF(Tabla13[[#This Row],[COTIZACIÓN 5]]&gt;0,ABS(1-Tabla13[[#This Row],[COTIZACIÓN 5]]/Tabla13[[#This Row],[PROMEDIO VALOR UNITARIO]]),"")</f>
        <v/>
      </c>
      <c r="R7" s="40"/>
      <c r="S7" s="39" t="str">
        <f>IF(Tabla13[[#This Row],[COTIZACIÓN 6]]&gt;0,ABS(1-Tabla13[[#This Row],[COTIZACIÓN 6]]/Tabla13[[#This Row],[PROMEDIO VALOR UNITARIO]]),"")</f>
        <v/>
      </c>
      <c r="T7" s="40"/>
      <c r="U7" s="39" t="str">
        <f>IF(Tabla13[[#This Row],[COTIZACIÓN 7]]&gt;0,ABS(1-Tabla13[[#This Row],[COTIZACIÓN 7]]/Tabla13[[#This Row],[PROMEDIO VALOR UNITARIO]]),"")</f>
        <v/>
      </c>
      <c r="V7" s="40"/>
      <c r="W7" s="39" t="str">
        <f>IF(Tabla13[[#This Row],[COTIZACIÓN 8]]&gt;0,ABS(1-Tabla13[[#This Row],[COTIZACIÓN 8]]/Tabla13[[#This Row],[PROMEDIO VALOR UNITARIO]]),"")</f>
        <v/>
      </c>
      <c r="X7"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200000</v>
      </c>
      <c r="Y7" s="42">
        <f>COUNT(Tabla13[[#This Row],[COTIZACIÓN 1 ]:[DESVIACIÓN COT.8]])/2</f>
        <v>3</v>
      </c>
      <c r="Z7" s="43">
        <f>Tabla13[[#This Row],[PROMEDIO VALOR UNITARIO]]*Tabla13[[#This Row],[CANTIDADES MINIMAS]]</f>
        <v>400000</v>
      </c>
    </row>
    <row r="8" spans="1:26" ht="84" x14ac:dyDescent="0.25">
      <c r="A8" s="29" t="s">
        <v>66</v>
      </c>
      <c r="B8" s="37">
        <v>5</v>
      </c>
      <c r="C8" s="56" t="s">
        <v>73</v>
      </c>
      <c r="D8" s="31">
        <v>60141401</v>
      </c>
      <c r="E8" s="31">
        <v>8</v>
      </c>
      <c r="F8" s="31">
        <v>2</v>
      </c>
      <c r="G8" s="37" t="s">
        <v>52</v>
      </c>
      <c r="H8" s="32">
        <v>210000</v>
      </c>
      <c r="I8" s="39">
        <f>IF(Tabla13[[#This Row],[COTIZACIÓN 1 ]]&gt;0,ABS(1-Tabla13[[#This Row],[COTIZACIÓN 1 ]]/Tabla13[[#This Row],[PROMEDIO VALOR UNITARIO]]),"")</f>
        <v>5.0000000000000044E-2</v>
      </c>
      <c r="J8" s="33">
        <v>200000</v>
      </c>
      <c r="K8" s="39">
        <f>IF(Tabla13[[#This Row],[COTIZACIÓN 2]]&gt;0,ABS(1-Tabla13[[#This Row],[COTIZACIÓN 2]]/Tabla13[[#This Row],[PROMEDIO VALOR UNITARIO]]),"")</f>
        <v>0</v>
      </c>
      <c r="L8" s="33">
        <v>190000</v>
      </c>
      <c r="M8" s="39">
        <f>IF(Tabla13[[#This Row],[COTIZACIÓN 3]]&gt;0,ABS(1-Tabla13[[#This Row],[COTIZACIÓN 3]]/Tabla13[[#This Row],[PROMEDIO VALOR UNITARIO]]),"")</f>
        <v>5.0000000000000044E-2</v>
      </c>
      <c r="N8" s="40"/>
      <c r="O8" s="39" t="str">
        <f>IF(Tabla13[[#This Row],[COTIZACIÓN 4]]&gt;0,ABS(1-Tabla13[[#This Row],[COTIZACIÓN 4]]/Tabla13[[#This Row],[PROMEDIO VALOR UNITARIO]]),"")</f>
        <v/>
      </c>
      <c r="P8" s="40"/>
      <c r="Q8" s="39" t="str">
        <f>IF(Tabla13[[#This Row],[COTIZACIÓN 5]]&gt;0,ABS(1-Tabla13[[#This Row],[COTIZACIÓN 5]]/Tabla13[[#This Row],[PROMEDIO VALOR UNITARIO]]),"")</f>
        <v/>
      </c>
      <c r="R8" s="40"/>
      <c r="S8" s="39" t="str">
        <f>IF(Tabla13[[#This Row],[COTIZACIÓN 6]]&gt;0,ABS(1-Tabla13[[#This Row],[COTIZACIÓN 6]]/Tabla13[[#This Row],[PROMEDIO VALOR UNITARIO]]),"")</f>
        <v/>
      </c>
      <c r="T8" s="40"/>
      <c r="U8" s="39" t="str">
        <f>IF(Tabla13[[#This Row],[COTIZACIÓN 7]]&gt;0,ABS(1-Tabla13[[#This Row],[COTIZACIÓN 7]]/Tabla13[[#This Row],[PROMEDIO VALOR UNITARIO]]),"")</f>
        <v/>
      </c>
      <c r="V8" s="40"/>
      <c r="W8" s="39" t="str">
        <f>IF(Tabla13[[#This Row],[COTIZACIÓN 8]]&gt;0,ABS(1-Tabla13[[#This Row],[COTIZACIÓN 8]]/Tabla13[[#This Row],[PROMEDIO VALOR UNITARIO]]),"")</f>
        <v/>
      </c>
      <c r="X8"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200000</v>
      </c>
      <c r="Y8" s="42">
        <f>COUNT(Tabla13[[#This Row],[COTIZACIÓN 1 ]:[DESVIACIÓN COT.8]])/2</f>
        <v>3</v>
      </c>
      <c r="Z8" s="43">
        <f>Tabla13[[#This Row],[PROMEDIO VALOR UNITARIO]]*Tabla13[[#This Row],[CANTIDADES MINIMAS]]</f>
        <v>400000</v>
      </c>
    </row>
    <row r="9" spans="1:26" ht="72" x14ac:dyDescent="0.25">
      <c r="A9" s="29" t="s">
        <v>66</v>
      </c>
      <c r="B9" s="37">
        <v>6</v>
      </c>
      <c r="C9" s="56" t="s">
        <v>74</v>
      </c>
      <c r="D9" s="31">
        <v>91101803</v>
      </c>
      <c r="E9" s="31">
        <v>2</v>
      </c>
      <c r="F9" s="31">
        <v>2</v>
      </c>
      <c r="G9" s="37" t="s">
        <v>52</v>
      </c>
      <c r="H9" s="32">
        <v>200000</v>
      </c>
      <c r="I9" s="39">
        <f>IF(Tabla13[[#This Row],[COTIZACIÓN 1 ]]&gt;0,ABS(1-Tabla13[[#This Row],[COTIZACIÓN 1 ]]/Tabla13[[#This Row],[PROMEDIO VALOR UNITARIO]]),"")</f>
        <v>5.2631578947368363E-2</v>
      </c>
      <c r="J9" s="33">
        <v>190000</v>
      </c>
      <c r="K9" s="39">
        <f>IF(Tabla13[[#This Row],[COTIZACIÓN 2]]&gt;0,ABS(1-Tabla13[[#This Row],[COTIZACIÓN 2]]/Tabla13[[#This Row],[PROMEDIO VALOR UNITARIO]]),"")</f>
        <v>0</v>
      </c>
      <c r="L9" s="33">
        <v>180000</v>
      </c>
      <c r="M9" s="39">
        <f>IF(Tabla13[[#This Row],[COTIZACIÓN 3]]&gt;0,ABS(1-Tabla13[[#This Row],[COTIZACIÓN 3]]/Tabla13[[#This Row],[PROMEDIO VALOR UNITARIO]]),"")</f>
        <v>5.2631578947368474E-2</v>
      </c>
      <c r="N9" s="40"/>
      <c r="O9" s="39" t="str">
        <f>IF(Tabla13[[#This Row],[COTIZACIÓN 4]]&gt;0,ABS(1-Tabla13[[#This Row],[COTIZACIÓN 4]]/Tabla13[[#This Row],[PROMEDIO VALOR UNITARIO]]),"")</f>
        <v/>
      </c>
      <c r="P9" s="40"/>
      <c r="Q9" s="39" t="str">
        <f>IF(Tabla13[[#This Row],[COTIZACIÓN 5]]&gt;0,ABS(1-Tabla13[[#This Row],[COTIZACIÓN 5]]/Tabla13[[#This Row],[PROMEDIO VALOR UNITARIO]]),"")</f>
        <v/>
      </c>
      <c r="R9" s="40"/>
      <c r="S9" s="39" t="str">
        <f>IF(Tabla13[[#This Row],[COTIZACIÓN 6]]&gt;0,ABS(1-Tabla13[[#This Row],[COTIZACIÓN 6]]/Tabla13[[#This Row],[PROMEDIO VALOR UNITARIO]]),"")</f>
        <v/>
      </c>
      <c r="T9" s="40"/>
      <c r="U9" s="39" t="str">
        <f>IF(Tabla13[[#This Row],[COTIZACIÓN 7]]&gt;0,ABS(1-Tabla13[[#This Row],[COTIZACIÓN 7]]/Tabla13[[#This Row],[PROMEDIO VALOR UNITARIO]]),"")</f>
        <v/>
      </c>
      <c r="V9" s="40"/>
      <c r="W9" s="39" t="str">
        <f>IF(Tabla13[[#This Row],[COTIZACIÓN 8]]&gt;0,ABS(1-Tabla13[[#This Row],[COTIZACIÓN 8]]/Tabla13[[#This Row],[PROMEDIO VALOR UNITARIO]]),"")</f>
        <v/>
      </c>
      <c r="X9"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190000</v>
      </c>
      <c r="Y9" s="42">
        <f>COUNT(Tabla13[[#This Row],[COTIZACIÓN 1 ]:[DESVIACIÓN COT.8]])/2</f>
        <v>3</v>
      </c>
      <c r="Z9" s="43">
        <f>Tabla13[[#This Row],[PROMEDIO VALOR UNITARIO]]*Tabla13[[#This Row],[CANTIDADES MINIMAS]]</f>
        <v>380000</v>
      </c>
    </row>
    <row r="10" spans="1:26" ht="48" x14ac:dyDescent="0.25">
      <c r="A10" s="29" t="s">
        <v>66</v>
      </c>
      <c r="B10" s="37">
        <v>7</v>
      </c>
      <c r="C10" s="56" t="s">
        <v>75</v>
      </c>
      <c r="D10" s="31">
        <v>91101803</v>
      </c>
      <c r="E10" s="31">
        <v>1</v>
      </c>
      <c r="F10" s="31">
        <v>2</v>
      </c>
      <c r="G10" s="37" t="s">
        <v>52</v>
      </c>
      <c r="H10" s="32">
        <v>140000</v>
      </c>
      <c r="I10" s="39">
        <f>IF(Tabla13[[#This Row],[COTIZACIÓN 1 ]]&gt;0,ABS(1-Tabla13[[#This Row],[COTIZACIÓN 1 ]]/Tabla13[[#This Row],[PROMEDIO VALOR UNITARIO]]),"")</f>
        <v>2.439524095239487E-2</v>
      </c>
      <c r="J10" s="33">
        <v>150000</v>
      </c>
      <c r="K10" s="39">
        <f>IF(Tabla13[[#This Row],[COTIZACIÓN 2]]&gt;0,ABS(1-Tabla13[[#This Row],[COTIZACIÓN 2]]/Tabla13[[#This Row],[PROMEDIO VALOR UNITARIO]]),"")</f>
        <v>9.756632959185163E-2</v>
      </c>
      <c r="L10" s="33">
        <v>120000</v>
      </c>
      <c r="M10" s="39">
        <f>IF(Tabla13[[#This Row],[COTIZACIÓN 3]]&gt;0,ABS(1-Tabla13[[#This Row],[COTIZACIÓN 3]]/Tabla13[[#This Row],[PROMEDIO VALOR UNITARIO]]),"")</f>
        <v>0.12194693632651865</v>
      </c>
      <c r="N10" s="40"/>
      <c r="O10" s="39" t="str">
        <f>IF(Tabla13[[#This Row],[COTIZACIÓN 4]]&gt;0,ABS(1-Tabla13[[#This Row],[COTIZACIÓN 4]]/Tabla13[[#This Row],[PROMEDIO VALOR UNITARIO]]),"")</f>
        <v/>
      </c>
      <c r="P10" s="40"/>
      <c r="Q10" s="39" t="str">
        <f>IF(Tabla13[[#This Row],[COTIZACIÓN 5]]&gt;0,ABS(1-Tabla13[[#This Row],[COTIZACIÓN 5]]/Tabla13[[#This Row],[PROMEDIO VALOR UNITARIO]]),"")</f>
        <v/>
      </c>
      <c r="R10" s="40"/>
      <c r="S10" s="39" t="str">
        <f>IF(Tabla13[[#This Row],[COTIZACIÓN 6]]&gt;0,ABS(1-Tabla13[[#This Row],[COTIZACIÓN 6]]/Tabla13[[#This Row],[PROMEDIO VALOR UNITARIO]]),"")</f>
        <v/>
      </c>
      <c r="T10" s="40"/>
      <c r="U10" s="39" t="str">
        <f>IF(Tabla13[[#This Row],[COTIZACIÓN 7]]&gt;0,ABS(1-Tabla13[[#This Row],[COTIZACIÓN 7]]/Tabla13[[#This Row],[PROMEDIO VALOR UNITARIO]]),"")</f>
        <v/>
      </c>
      <c r="V10" s="40"/>
      <c r="W10" s="39" t="str">
        <f>IF(Tabla13[[#This Row],[COTIZACIÓN 8]]&gt;0,ABS(1-Tabla13[[#This Row],[COTIZACIÓN 8]]/Tabla13[[#This Row],[PROMEDIO VALOR UNITARIO]]),"")</f>
        <v/>
      </c>
      <c r="X10"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136666</v>
      </c>
      <c r="Y10" s="42">
        <f>COUNT(Tabla13[[#This Row],[COTIZACIÓN 1 ]:[DESVIACIÓN COT.8]])/2</f>
        <v>3</v>
      </c>
      <c r="Z10" s="43">
        <f>Tabla13[[#This Row],[PROMEDIO VALOR UNITARIO]]*Tabla13[[#This Row],[CANTIDADES MINIMAS]]</f>
        <v>273332</v>
      </c>
    </row>
    <row r="11" spans="1:26" ht="48" x14ac:dyDescent="0.25">
      <c r="A11" s="29" t="s">
        <v>66</v>
      </c>
      <c r="B11" s="37">
        <v>8</v>
      </c>
      <c r="C11" s="56" t="s">
        <v>76</v>
      </c>
      <c r="D11" s="31">
        <v>91101803</v>
      </c>
      <c r="E11" s="38">
        <v>7</v>
      </c>
      <c r="F11" s="31">
        <v>2</v>
      </c>
      <c r="G11" s="37" t="s">
        <v>52</v>
      </c>
      <c r="H11" s="32">
        <v>110000</v>
      </c>
      <c r="I11" s="39">
        <f>IF(Tabla13[[#This Row],[COTIZACIÓN 1 ]]&gt;0,ABS(1-Tabla13[[#This Row],[COTIZACIÓN 1 ]]/Tabla13[[#This Row],[PROMEDIO VALOR UNITARIO]]),"")</f>
        <v>2.9408910026205937E-2</v>
      </c>
      <c r="J11" s="33">
        <v>120000</v>
      </c>
      <c r="K11" s="39">
        <f>IF(Tabla13[[#This Row],[COTIZACIÓN 2]]&gt;0,ABS(1-Tabla13[[#This Row],[COTIZACIÓN 2]]/Tabla13[[#This Row],[PROMEDIO VALOR UNITARIO]]),"")</f>
        <v>5.8826643607775342E-2</v>
      </c>
      <c r="L11" s="33">
        <v>110000</v>
      </c>
      <c r="M11" s="39">
        <f>IF(Tabla13[[#This Row],[COTIZACIÓN 3]]&gt;0,ABS(1-Tabla13[[#This Row],[COTIZACIÓN 3]]/Tabla13[[#This Row],[PROMEDIO VALOR UNITARIO]]),"")</f>
        <v>2.9408910026205937E-2</v>
      </c>
      <c r="N11" s="40"/>
      <c r="O11" s="39" t="str">
        <f>IF(Tabla13[[#This Row],[COTIZACIÓN 4]]&gt;0,ABS(1-Tabla13[[#This Row],[COTIZACIÓN 4]]/Tabla13[[#This Row],[PROMEDIO VALOR UNITARIO]]),"")</f>
        <v/>
      </c>
      <c r="P11" s="40"/>
      <c r="Q11" s="39" t="str">
        <f>IF(Tabla13[[#This Row],[COTIZACIÓN 5]]&gt;0,ABS(1-Tabla13[[#This Row],[COTIZACIÓN 5]]/Tabla13[[#This Row],[PROMEDIO VALOR UNITARIO]]),"")</f>
        <v/>
      </c>
      <c r="R11" s="40"/>
      <c r="S11" s="39" t="str">
        <f>IF(Tabla13[[#This Row],[COTIZACIÓN 6]]&gt;0,ABS(1-Tabla13[[#This Row],[COTIZACIÓN 6]]/Tabla13[[#This Row],[PROMEDIO VALOR UNITARIO]]),"")</f>
        <v/>
      </c>
      <c r="T11" s="40"/>
      <c r="U11" s="39" t="str">
        <f>IF(Tabla13[[#This Row],[COTIZACIÓN 7]]&gt;0,ABS(1-Tabla13[[#This Row],[COTIZACIÓN 7]]/Tabla13[[#This Row],[PROMEDIO VALOR UNITARIO]]),"")</f>
        <v/>
      </c>
      <c r="V11" s="40"/>
      <c r="W11" s="39" t="str">
        <f>IF(Tabla13[[#This Row],[COTIZACIÓN 8]]&gt;0,ABS(1-Tabla13[[#This Row],[COTIZACIÓN 8]]/Tabla13[[#This Row],[PROMEDIO VALOR UNITARIO]]),"")</f>
        <v/>
      </c>
      <c r="X11"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113333</v>
      </c>
      <c r="Y11" s="42">
        <f>COUNT(Tabla13[[#This Row],[COTIZACIÓN 1 ]:[DESVIACIÓN COT.8]])/2</f>
        <v>3</v>
      </c>
      <c r="Z11" s="43">
        <f>Tabla13[[#This Row],[PROMEDIO VALOR UNITARIO]]*Tabla13[[#This Row],[CANTIDADES MINIMAS]]</f>
        <v>226666</v>
      </c>
    </row>
    <row r="12" spans="1:26" ht="36" x14ac:dyDescent="0.25">
      <c r="A12" s="29" t="s">
        <v>66</v>
      </c>
      <c r="B12" s="37">
        <v>9</v>
      </c>
      <c r="C12" s="56" t="s">
        <v>77</v>
      </c>
      <c r="D12" s="31">
        <v>91101803</v>
      </c>
      <c r="E12" s="38">
        <v>7</v>
      </c>
      <c r="F12" s="31">
        <v>4</v>
      </c>
      <c r="G12" s="37" t="s">
        <v>52</v>
      </c>
      <c r="H12" s="32">
        <v>75000</v>
      </c>
      <c r="I12" s="39">
        <f>IF(Tabla13[[#This Row],[COTIZACIÓN 1 ]]&gt;0,ABS(1-Tabla13[[#This Row],[COTIZACIÓN 1 ]]/Tabla13[[#This Row],[PROMEDIO VALOR UNITARIO]]),"")</f>
        <v>8.1625156123723452E-2</v>
      </c>
      <c r="J12" s="33">
        <v>90000</v>
      </c>
      <c r="K12" s="39">
        <f>IF(Tabla13[[#This Row],[COTIZACIÓN 2]]&gt;0,ABS(1-Tabla13[[#This Row],[COTIZACIÓN 2]]/Tabla13[[#This Row],[PROMEDIO VALOR UNITARIO]]),"")</f>
        <v>0.1020498126515319</v>
      </c>
      <c r="L12" s="33">
        <v>80000</v>
      </c>
      <c r="M12" s="39">
        <f>IF(Tabla13[[#This Row],[COTIZACIÓN 3]]&gt;0,ABS(1-Tabla13[[#This Row],[COTIZACIÓN 3]]/Tabla13[[#This Row],[PROMEDIO VALOR UNITARIO]]),"")</f>
        <v>2.0400166531971742E-2</v>
      </c>
      <c r="N12" s="40"/>
      <c r="O12" s="39" t="str">
        <f>IF(Tabla13[[#This Row],[COTIZACIÓN 4]]&gt;0,ABS(1-Tabla13[[#This Row],[COTIZACIÓN 4]]/Tabla13[[#This Row],[PROMEDIO VALOR UNITARIO]]),"")</f>
        <v/>
      </c>
      <c r="P12" s="40"/>
      <c r="Q12" s="39" t="str">
        <f>IF(Tabla13[[#This Row],[COTIZACIÓN 5]]&gt;0,ABS(1-Tabla13[[#This Row],[COTIZACIÓN 5]]/Tabla13[[#This Row],[PROMEDIO VALOR UNITARIO]]),"")</f>
        <v/>
      </c>
      <c r="R12" s="40"/>
      <c r="S12" s="39" t="str">
        <f>IF(Tabla13[[#This Row],[COTIZACIÓN 6]]&gt;0,ABS(1-Tabla13[[#This Row],[COTIZACIÓN 6]]/Tabla13[[#This Row],[PROMEDIO VALOR UNITARIO]]),"")</f>
        <v/>
      </c>
      <c r="T12" s="40"/>
      <c r="U12" s="39" t="str">
        <f>IF(Tabla13[[#This Row],[COTIZACIÓN 7]]&gt;0,ABS(1-Tabla13[[#This Row],[COTIZACIÓN 7]]/Tabla13[[#This Row],[PROMEDIO VALOR UNITARIO]]),"")</f>
        <v/>
      </c>
      <c r="V12" s="40"/>
      <c r="W12" s="39" t="str">
        <f>IF(Tabla13[[#This Row],[COTIZACIÓN 8]]&gt;0,ABS(1-Tabla13[[#This Row],[COTIZACIÓN 8]]/Tabla13[[#This Row],[PROMEDIO VALOR UNITARIO]]),"")</f>
        <v/>
      </c>
      <c r="X12"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81666</v>
      </c>
      <c r="Y12" s="42">
        <f>COUNT(Tabla13[[#This Row],[COTIZACIÓN 1 ]:[DESVIACIÓN COT.8]])/2</f>
        <v>3</v>
      </c>
      <c r="Z12" s="43">
        <f>Tabla13[[#This Row],[PROMEDIO VALOR UNITARIO]]*Tabla13[[#This Row],[CANTIDADES MINIMAS]]</f>
        <v>326664</v>
      </c>
    </row>
    <row r="13" spans="1:26" ht="84" x14ac:dyDescent="0.25">
      <c r="A13" s="29" t="s">
        <v>66</v>
      </c>
      <c r="B13" s="37">
        <v>10</v>
      </c>
      <c r="C13" s="56" t="s">
        <v>78</v>
      </c>
      <c r="D13" s="31">
        <v>91101803</v>
      </c>
      <c r="E13" s="38">
        <v>7</v>
      </c>
      <c r="F13" s="31">
        <v>2</v>
      </c>
      <c r="G13" s="37" t="s">
        <v>52</v>
      </c>
      <c r="H13" s="32">
        <v>200000</v>
      </c>
      <c r="I13" s="39">
        <f>IF(Tabla13[[#This Row],[COTIZACIÓN 1 ]]&gt;0,ABS(1-Tabla13[[#This Row],[COTIZACIÓN 1 ]]/Tabla13[[#This Row],[PROMEDIO VALOR UNITARIO]]),"")</f>
        <v>5.2631578947368363E-2</v>
      </c>
      <c r="J13" s="35">
        <v>190000</v>
      </c>
      <c r="K13" s="39">
        <f>IF(Tabla13[[#This Row],[COTIZACIÓN 2]]&gt;0,ABS(1-Tabla13[[#This Row],[COTIZACIÓN 2]]/Tabla13[[#This Row],[PROMEDIO VALOR UNITARIO]]),"")</f>
        <v>0</v>
      </c>
      <c r="L13" s="35">
        <v>180000</v>
      </c>
      <c r="M13" s="39">
        <f>IF(Tabla13[[#This Row],[COTIZACIÓN 3]]&gt;0,ABS(1-Tabla13[[#This Row],[COTIZACIÓN 3]]/Tabla13[[#This Row],[PROMEDIO VALOR UNITARIO]]),"")</f>
        <v>5.2631578947368474E-2</v>
      </c>
      <c r="N13" s="40"/>
      <c r="O13" s="39" t="str">
        <f>IF(Tabla13[[#This Row],[COTIZACIÓN 4]]&gt;0,ABS(1-Tabla13[[#This Row],[COTIZACIÓN 4]]/Tabla13[[#This Row],[PROMEDIO VALOR UNITARIO]]),"")</f>
        <v/>
      </c>
      <c r="P13" s="40"/>
      <c r="Q13" s="39" t="str">
        <f>IF(Tabla13[[#This Row],[COTIZACIÓN 5]]&gt;0,ABS(1-Tabla13[[#This Row],[COTIZACIÓN 5]]/Tabla13[[#This Row],[PROMEDIO VALOR UNITARIO]]),"")</f>
        <v/>
      </c>
      <c r="R13" s="40"/>
      <c r="S13" s="39" t="str">
        <f>IF(Tabla13[[#This Row],[COTIZACIÓN 6]]&gt;0,ABS(1-Tabla13[[#This Row],[COTIZACIÓN 6]]/Tabla13[[#This Row],[PROMEDIO VALOR UNITARIO]]),"")</f>
        <v/>
      </c>
      <c r="T13" s="40"/>
      <c r="U13" s="39" t="str">
        <f>IF(Tabla13[[#This Row],[COTIZACIÓN 7]]&gt;0,ABS(1-Tabla13[[#This Row],[COTIZACIÓN 7]]/Tabla13[[#This Row],[PROMEDIO VALOR UNITARIO]]),"")</f>
        <v/>
      </c>
      <c r="V13" s="40"/>
      <c r="W13" s="39" t="str">
        <f>IF(Tabla13[[#This Row],[COTIZACIÓN 8]]&gt;0,ABS(1-Tabla13[[#This Row],[COTIZACIÓN 8]]/Tabla13[[#This Row],[PROMEDIO VALOR UNITARIO]]),"")</f>
        <v/>
      </c>
      <c r="X13"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190000</v>
      </c>
      <c r="Y13" s="42">
        <f>COUNT(Tabla13[[#This Row],[COTIZACIÓN 1 ]:[DESVIACIÓN COT.8]])/2</f>
        <v>3</v>
      </c>
      <c r="Z13" s="43">
        <f>Tabla13[[#This Row],[PROMEDIO VALOR UNITARIO]]*Tabla13[[#This Row],[CANTIDADES MINIMAS]]</f>
        <v>380000</v>
      </c>
    </row>
    <row r="14" spans="1:26" ht="48" x14ac:dyDescent="0.25">
      <c r="A14" s="29" t="s">
        <v>66</v>
      </c>
      <c r="B14" s="37">
        <v>11</v>
      </c>
      <c r="C14" s="56" t="s">
        <v>79</v>
      </c>
      <c r="D14" s="31">
        <v>91101803</v>
      </c>
      <c r="E14" s="38">
        <v>7</v>
      </c>
      <c r="F14" s="31">
        <v>2</v>
      </c>
      <c r="G14" s="37" t="s">
        <v>52</v>
      </c>
      <c r="H14" s="32">
        <v>135000</v>
      </c>
      <c r="I14" s="39">
        <f>IF(Tabla13[[#This Row],[COTIZACIÓN 1 ]]&gt;0,ABS(1-Tabla13[[#This Row],[COTIZACIÓN 1 ]]/Tabla13[[#This Row],[PROMEDIO VALOR UNITARIO]]),"")</f>
        <v>0.10959512106915659</v>
      </c>
      <c r="J14" s="35">
        <v>120000</v>
      </c>
      <c r="K14" s="39">
        <f>IF(Tabla13[[#This Row],[COTIZACIÓN 2]]&gt;0,ABS(1-Tabla13[[#This Row],[COTIZACIÓN 2]]/Tabla13[[#This Row],[PROMEDIO VALOR UNITARIO]]),"")</f>
        <v>1.3693225716305268E-2</v>
      </c>
      <c r="L14" s="35">
        <v>110000</v>
      </c>
      <c r="M14" s="39">
        <f>IF(Tabla13[[#This Row],[COTIZACIÓN 3]]&gt;0,ABS(1-Tabla13[[#This Row],[COTIZACIÓN 3]]/Tabla13[[#This Row],[PROMEDIO VALOR UNITARIO]]),"")</f>
        <v>9.5885456906613209E-2</v>
      </c>
      <c r="N14" s="40"/>
      <c r="O14" s="39" t="str">
        <f>IF(Tabla13[[#This Row],[COTIZACIÓN 4]]&gt;0,ABS(1-Tabla13[[#This Row],[COTIZACIÓN 4]]/Tabla13[[#This Row],[PROMEDIO VALOR UNITARIO]]),"")</f>
        <v/>
      </c>
      <c r="P14" s="40"/>
      <c r="Q14" s="39" t="str">
        <f>IF(Tabla13[[#This Row],[COTIZACIÓN 5]]&gt;0,ABS(1-Tabla13[[#This Row],[COTIZACIÓN 5]]/Tabla13[[#This Row],[PROMEDIO VALOR UNITARIO]]),"")</f>
        <v/>
      </c>
      <c r="R14" s="40"/>
      <c r="S14" s="39" t="str">
        <f>IF(Tabla13[[#This Row],[COTIZACIÓN 6]]&gt;0,ABS(1-Tabla13[[#This Row],[COTIZACIÓN 6]]/Tabla13[[#This Row],[PROMEDIO VALOR UNITARIO]]),"")</f>
        <v/>
      </c>
      <c r="T14" s="40"/>
      <c r="U14" s="39" t="str">
        <f>IF(Tabla13[[#This Row],[COTIZACIÓN 7]]&gt;0,ABS(1-Tabla13[[#This Row],[COTIZACIÓN 7]]/Tabla13[[#This Row],[PROMEDIO VALOR UNITARIO]]),"")</f>
        <v/>
      </c>
      <c r="V14" s="40"/>
      <c r="W14" s="39" t="str">
        <f>IF(Tabla13[[#This Row],[COTIZACIÓN 8]]&gt;0,ABS(1-Tabla13[[#This Row],[COTIZACIÓN 8]]/Tabla13[[#This Row],[PROMEDIO VALOR UNITARIO]]),"")</f>
        <v/>
      </c>
      <c r="X14"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121666</v>
      </c>
      <c r="Y14" s="42">
        <f>COUNT(Tabla13[[#This Row],[COTIZACIÓN 1 ]:[DESVIACIÓN COT.8]])/2</f>
        <v>3</v>
      </c>
      <c r="Z14" s="43">
        <f>Tabla13[[#This Row],[PROMEDIO VALOR UNITARIO]]*Tabla13[[#This Row],[CANTIDADES MINIMAS]]</f>
        <v>243332</v>
      </c>
    </row>
    <row r="15" spans="1:26" ht="60" x14ac:dyDescent="0.25">
      <c r="A15" s="29" t="s">
        <v>66</v>
      </c>
      <c r="B15" s="37">
        <v>12</v>
      </c>
      <c r="C15" s="56" t="s">
        <v>80</v>
      </c>
      <c r="D15" s="31">
        <v>60141401</v>
      </c>
      <c r="E15" s="31">
        <v>54</v>
      </c>
      <c r="F15" s="31">
        <v>4</v>
      </c>
      <c r="G15" s="37" t="s">
        <v>52</v>
      </c>
      <c r="H15" s="32">
        <v>200000</v>
      </c>
      <c r="I15" s="39">
        <f>IF(Tabla13[[#This Row],[COTIZACIÓN 1 ]]&gt;0,ABS(1-Tabla13[[#This Row],[COTIZACIÓN 1 ]]/Tabla13[[#This Row],[PROMEDIO VALOR UNITARIO]]),"")</f>
        <v>5.2631578947368363E-2</v>
      </c>
      <c r="J15" s="35">
        <v>190000</v>
      </c>
      <c r="K15" s="39">
        <f>IF(Tabla13[[#This Row],[COTIZACIÓN 2]]&gt;0,ABS(1-Tabla13[[#This Row],[COTIZACIÓN 2]]/Tabla13[[#This Row],[PROMEDIO VALOR UNITARIO]]),"")</f>
        <v>0</v>
      </c>
      <c r="L15" s="35">
        <v>180000</v>
      </c>
      <c r="M15" s="39">
        <f>IF(Tabla13[[#This Row],[COTIZACIÓN 3]]&gt;0,ABS(1-Tabla13[[#This Row],[COTIZACIÓN 3]]/Tabla13[[#This Row],[PROMEDIO VALOR UNITARIO]]),"")</f>
        <v>5.2631578947368474E-2</v>
      </c>
      <c r="N15" s="40"/>
      <c r="O15" s="39" t="str">
        <f>IF(Tabla13[[#This Row],[COTIZACIÓN 4]]&gt;0,ABS(1-Tabla13[[#This Row],[COTIZACIÓN 4]]/Tabla13[[#This Row],[PROMEDIO VALOR UNITARIO]]),"")</f>
        <v/>
      </c>
      <c r="P15" s="40"/>
      <c r="Q15" s="39" t="str">
        <f>IF(Tabla13[[#This Row],[COTIZACIÓN 5]]&gt;0,ABS(1-Tabla13[[#This Row],[COTIZACIÓN 5]]/Tabla13[[#This Row],[PROMEDIO VALOR UNITARIO]]),"")</f>
        <v/>
      </c>
      <c r="R15" s="40"/>
      <c r="S15" s="39" t="str">
        <f>IF(Tabla13[[#This Row],[COTIZACIÓN 6]]&gt;0,ABS(1-Tabla13[[#This Row],[COTIZACIÓN 6]]/Tabla13[[#This Row],[PROMEDIO VALOR UNITARIO]]),"")</f>
        <v/>
      </c>
      <c r="T15" s="40"/>
      <c r="U15" s="39" t="str">
        <f>IF(Tabla13[[#This Row],[COTIZACIÓN 7]]&gt;0,ABS(1-Tabla13[[#This Row],[COTIZACIÓN 7]]/Tabla13[[#This Row],[PROMEDIO VALOR UNITARIO]]),"")</f>
        <v/>
      </c>
      <c r="V15" s="40"/>
      <c r="W15" s="39" t="str">
        <f>IF(Tabla13[[#This Row],[COTIZACIÓN 8]]&gt;0,ABS(1-Tabla13[[#This Row],[COTIZACIÓN 8]]/Tabla13[[#This Row],[PROMEDIO VALOR UNITARIO]]),"")</f>
        <v/>
      </c>
      <c r="X15"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190000</v>
      </c>
      <c r="Y15" s="42">
        <f>COUNT(Tabla13[[#This Row],[COTIZACIÓN 1 ]:[DESVIACIÓN COT.8]])/2</f>
        <v>3</v>
      </c>
      <c r="Z15" s="43">
        <f>Tabla13[[#This Row],[PROMEDIO VALOR UNITARIO]]*Tabla13[[#This Row],[CANTIDADES MINIMAS]]</f>
        <v>760000</v>
      </c>
    </row>
    <row r="16" spans="1:26" ht="72" x14ac:dyDescent="0.25">
      <c r="A16" s="29" t="s">
        <v>66</v>
      </c>
      <c r="B16" s="37">
        <v>13</v>
      </c>
      <c r="C16" s="56" t="s">
        <v>81</v>
      </c>
      <c r="D16" s="31">
        <v>60141401</v>
      </c>
      <c r="E16" s="31">
        <v>57</v>
      </c>
      <c r="F16" s="31">
        <v>2</v>
      </c>
      <c r="G16" s="37" t="s">
        <v>52</v>
      </c>
      <c r="H16" s="32">
        <v>200000</v>
      </c>
      <c r="I16" s="39">
        <f>IF(Tabla13[[#This Row],[COTIZACIÓN 1 ]]&gt;0,ABS(1-Tabla13[[#This Row],[COTIZACIÓN 1 ]]/Tabla13[[#This Row],[PROMEDIO VALOR UNITARIO]]),"")</f>
        <v>3.4484542214727965E-2</v>
      </c>
      <c r="J16" s="35">
        <v>200000</v>
      </c>
      <c r="K16" s="39">
        <f>IF(Tabla13[[#This Row],[COTIZACIÓN 2]]&gt;0,ABS(1-Tabla13[[#This Row],[COTIZACIÓN 2]]/Tabla13[[#This Row],[PROMEDIO VALOR UNITARIO]]),"")</f>
        <v>3.4484542214727965E-2</v>
      </c>
      <c r="L16" s="35">
        <v>180000</v>
      </c>
      <c r="M16" s="39">
        <f>IF(Tabla13[[#This Row],[COTIZACIÓN 3]]&gt;0,ABS(1-Tabla13[[#This Row],[COTIZACIÓN 3]]/Tabla13[[#This Row],[PROMEDIO VALOR UNITARIO]]),"")</f>
        <v>6.8963912006744787E-2</v>
      </c>
      <c r="N16" s="40"/>
      <c r="O16" s="39" t="str">
        <f>IF(Tabla13[[#This Row],[COTIZACIÓN 4]]&gt;0,ABS(1-Tabla13[[#This Row],[COTIZACIÓN 4]]/Tabla13[[#This Row],[PROMEDIO VALOR UNITARIO]]),"")</f>
        <v/>
      </c>
      <c r="P16" s="40"/>
      <c r="Q16" s="39" t="str">
        <f>IF(Tabla13[[#This Row],[COTIZACIÓN 5]]&gt;0,ABS(1-Tabla13[[#This Row],[COTIZACIÓN 5]]/Tabla13[[#This Row],[PROMEDIO VALOR UNITARIO]]),"")</f>
        <v/>
      </c>
      <c r="R16" s="40"/>
      <c r="S16" s="39" t="str">
        <f>IF(Tabla13[[#This Row],[COTIZACIÓN 6]]&gt;0,ABS(1-Tabla13[[#This Row],[COTIZACIÓN 6]]/Tabla13[[#This Row],[PROMEDIO VALOR UNITARIO]]),"")</f>
        <v/>
      </c>
      <c r="T16" s="40"/>
      <c r="U16" s="39" t="str">
        <f>IF(Tabla13[[#This Row],[COTIZACIÓN 7]]&gt;0,ABS(1-Tabla13[[#This Row],[COTIZACIÓN 7]]/Tabla13[[#This Row],[PROMEDIO VALOR UNITARIO]]),"")</f>
        <v/>
      </c>
      <c r="V16" s="40"/>
      <c r="W16" s="39" t="str">
        <f>IF(Tabla13[[#This Row],[COTIZACIÓN 8]]&gt;0,ABS(1-Tabla13[[#This Row],[COTIZACIÓN 8]]/Tabla13[[#This Row],[PROMEDIO VALOR UNITARIO]]),"")</f>
        <v/>
      </c>
      <c r="X16"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193333</v>
      </c>
      <c r="Y16" s="42">
        <f>COUNT(Tabla13[[#This Row],[COTIZACIÓN 1 ]:[DESVIACIÓN COT.8]])/2</f>
        <v>3</v>
      </c>
      <c r="Z16" s="43">
        <f>Tabla13[[#This Row],[PROMEDIO VALOR UNITARIO]]*Tabla13[[#This Row],[CANTIDADES MINIMAS]]</f>
        <v>386666</v>
      </c>
    </row>
    <row r="17" spans="1:26" ht="120" x14ac:dyDescent="0.25">
      <c r="A17" s="28" t="s">
        <v>67</v>
      </c>
      <c r="B17" s="37">
        <v>14</v>
      </c>
      <c r="C17" s="57" t="s">
        <v>82</v>
      </c>
      <c r="D17" s="31">
        <v>60141401</v>
      </c>
      <c r="E17" s="31">
        <v>57</v>
      </c>
      <c r="F17" s="31">
        <v>3</v>
      </c>
      <c r="G17" s="37" t="s">
        <v>52</v>
      </c>
      <c r="H17" s="32">
        <v>100000</v>
      </c>
      <c r="I17" s="39">
        <f>IF(Tabla13[[#This Row],[COTIZACIÓN 1 ]]&gt;0,ABS(1-Tabla13[[#This Row],[COTIZACIÓN 1 ]]/Tabla13[[#This Row],[PROMEDIO VALOR UNITARIO]]),"")</f>
        <v>3.4489893033745167E-2</v>
      </c>
      <c r="J17" s="35">
        <v>110000</v>
      </c>
      <c r="K17" s="39">
        <f>IF(Tabla13[[#This Row],[COTIZACIÓN 2]]&gt;0,ABS(1-Tabla13[[#This Row],[COTIZACIÓN 2]]/Tabla13[[#This Row],[PROMEDIO VALOR UNITARIO]]),"")</f>
        <v>0.13793888233711948</v>
      </c>
      <c r="L17" s="35">
        <v>80000</v>
      </c>
      <c r="M17" s="39">
        <f>IF(Tabla13[[#This Row],[COTIZACIÓN 3]]&gt;0,ABS(1-Tabla13[[#This Row],[COTIZACIÓN 3]]/Tabla13[[#This Row],[PROMEDIO VALOR UNITARIO]]),"")</f>
        <v>0.17240808557300391</v>
      </c>
      <c r="N17" s="40"/>
      <c r="O17" s="39" t="str">
        <f>IF(Tabla13[[#This Row],[COTIZACIÓN 4]]&gt;0,ABS(1-Tabla13[[#This Row],[COTIZACIÓN 4]]/Tabla13[[#This Row],[PROMEDIO VALOR UNITARIO]]),"")</f>
        <v/>
      </c>
      <c r="P17" s="40"/>
      <c r="Q17" s="39" t="str">
        <f>IF(Tabla13[[#This Row],[COTIZACIÓN 5]]&gt;0,ABS(1-Tabla13[[#This Row],[COTIZACIÓN 5]]/Tabla13[[#This Row],[PROMEDIO VALOR UNITARIO]]),"")</f>
        <v/>
      </c>
      <c r="R17" s="40"/>
      <c r="S17" s="39" t="str">
        <f>IF(Tabla13[[#This Row],[COTIZACIÓN 6]]&gt;0,ABS(1-Tabla13[[#This Row],[COTIZACIÓN 6]]/Tabla13[[#This Row],[PROMEDIO VALOR UNITARIO]]),"")</f>
        <v/>
      </c>
      <c r="T17" s="40"/>
      <c r="U17" s="39" t="str">
        <f>IF(Tabla13[[#This Row],[COTIZACIÓN 7]]&gt;0,ABS(1-Tabla13[[#This Row],[COTIZACIÓN 7]]/Tabla13[[#This Row],[PROMEDIO VALOR UNITARIO]]),"")</f>
        <v/>
      </c>
      <c r="V17" s="40"/>
      <c r="W17" s="39" t="str">
        <f>IF(Tabla13[[#This Row],[COTIZACIÓN 8]]&gt;0,ABS(1-Tabla13[[#This Row],[COTIZACIÓN 8]]/Tabla13[[#This Row],[PROMEDIO VALOR UNITARIO]]),"")</f>
        <v/>
      </c>
      <c r="X17"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96666</v>
      </c>
      <c r="Y17" s="42">
        <f>COUNT(Tabla13[[#This Row],[COTIZACIÓN 1 ]:[DESVIACIÓN COT.8]])/2</f>
        <v>3</v>
      </c>
      <c r="Z17" s="43">
        <f>Tabla13[[#This Row],[PROMEDIO VALOR UNITARIO]]*Tabla13[[#This Row],[CANTIDADES MINIMAS]]</f>
        <v>289998</v>
      </c>
    </row>
    <row r="18" spans="1:26" ht="96" x14ac:dyDescent="0.25">
      <c r="A18" s="28" t="s">
        <v>67</v>
      </c>
      <c r="B18" s="37">
        <v>15</v>
      </c>
      <c r="C18" s="57" t="s">
        <v>60</v>
      </c>
      <c r="D18" s="31">
        <v>60141401</v>
      </c>
      <c r="E18" s="31">
        <v>57</v>
      </c>
      <c r="F18" s="31">
        <v>3</v>
      </c>
      <c r="G18" s="37" t="s">
        <v>52</v>
      </c>
      <c r="H18" s="32">
        <v>68000</v>
      </c>
      <c r="I18" s="39">
        <f>IF(Tabla13[[#This Row],[COTIZACIÓN 1 ]]&gt;0,ABS(1-Tabla13[[#This Row],[COTIZACIÓN 1 ]]/Tabla13[[#This Row],[PROMEDIO VALOR UNITARIO]]),"")</f>
        <v>0.12089143836745464</v>
      </c>
      <c r="J18" s="35">
        <v>62000</v>
      </c>
      <c r="K18" s="39">
        <f>IF(Tabla13[[#This Row],[COTIZACIÓN 2]]&gt;0,ABS(1-Tabla13[[#This Row],[COTIZACIÓN 2]]/Tabla13[[#This Row],[PROMEDIO VALOR UNITARIO]]),"")</f>
        <v>2.1989252629149858E-2</v>
      </c>
      <c r="L18" s="35">
        <v>52000</v>
      </c>
      <c r="M18" s="39">
        <f>IF(Tabla13[[#This Row],[COTIZACIÓN 3]]&gt;0,ABS(1-Tabla13[[#This Row],[COTIZACIÓN 3]]/Tabla13[[#This Row],[PROMEDIO VALOR UNITARIO]]),"")</f>
        <v>0.14284772360135822</v>
      </c>
      <c r="N18" s="40"/>
      <c r="O18" s="39" t="str">
        <f>IF(Tabla13[[#This Row],[COTIZACIÓN 4]]&gt;0,ABS(1-Tabla13[[#This Row],[COTIZACIÓN 4]]/Tabla13[[#This Row],[PROMEDIO VALOR UNITARIO]]),"")</f>
        <v/>
      </c>
      <c r="P18" s="40"/>
      <c r="Q18" s="39" t="str">
        <f>IF(Tabla13[[#This Row],[COTIZACIÓN 5]]&gt;0,ABS(1-Tabla13[[#This Row],[COTIZACIÓN 5]]/Tabla13[[#This Row],[PROMEDIO VALOR UNITARIO]]),"")</f>
        <v/>
      </c>
      <c r="R18" s="40"/>
      <c r="S18" s="39" t="str">
        <f>IF(Tabla13[[#This Row],[COTIZACIÓN 6]]&gt;0,ABS(1-Tabla13[[#This Row],[COTIZACIÓN 6]]/Tabla13[[#This Row],[PROMEDIO VALOR UNITARIO]]),"")</f>
        <v/>
      </c>
      <c r="T18" s="40"/>
      <c r="U18" s="39" t="str">
        <f>IF(Tabla13[[#This Row],[COTIZACIÓN 7]]&gt;0,ABS(1-Tabla13[[#This Row],[COTIZACIÓN 7]]/Tabla13[[#This Row],[PROMEDIO VALOR UNITARIO]]),"")</f>
        <v/>
      </c>
      <c r="V18" s="40"/>
      <c r="W18" s="39" t="str">
        <f>IF(Tabla13[[#This Row],[COTIZACIÓN 8]]&gt;0,ABS(1-Tabla13[[#This Row],[COTIZACIÓN 8]]/Tabla13[[#This Row],[PROMEDIO VALOR UNITARIO]]),"")</f>
        <v/>
      </c>
      <c r="X18"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60666</v>
      </c>
      <c r="Y18" s="42">
        <f>COUNT(Tabla13[[#This Row],[COTIZACIÓN 1 ]:[DESVIACIÓN COT.8]])/2</f>
        <v>3</v>
      </c>
      <c r="Z18" s="43">
        <f>Tabla13[[#This Row],[PROMEDIO VALOR UNITARIO]]*Tabla13[[#This Row],[CANTIDADES MINIMAS]]</f>
        <v>181998</v>
      </c>
    </row>
    <row r="19" spans="1:26" ht="96" x14ac:dyDescent="0.25">
      <c r="A19" s="28" t="s">
        <v>67</v>
      </c>
      <c r="B19" s="37">
        <v>16</v>
      </c>
      <c r="C19" s="57" t="s">
        <v>61</v>
      </c>
      <c r="D19" s="31">
        <v>53111602</v>
      </c>
      <c r="E19" s="31">
        <v>20</v>
      </c>
      <c r="F19" s="31">
        <v>3</v>
      </c>
      <c r="G19" s="37" t="s">
        <v>52</v>
      </c>
      <c r="H19" s="32">
        <v>215000</v>
      </c>
      <c r="I19" s="39">
        <f>IF(Tabla13[[#This Row],[COTIZACIÓN 1 ]]&gt;0,ABS(1-Tabla13[[#This Row],[COTIZACIÓN 1 ]]/Tabla13[[#This Row],[PROMEDIO VALOR UNITARIO]]),"")</f>
        <v>4.8780487804878092E-2</v>
      </c>
      <c r="J19" s="35">
        <v>210000</v>
      </c>
      <c r="K19" s="39">
        <f>IF(Tabla13[[#This Row],[COTIZACIÓN 2]]&gt;0,ABS(1-Tabla13[[#This Row],[COTIZACIÓN 2]]/Tabla13[[#This Row],[PROMEDIO VALOR UNITARIO]]),"")</f>
        <v>2.4390243902439046E-2</v>
      </c>
      <c r="L19" s="35">
        <v>190000</v>
      </c>
      <c r="M19" s="39">
        <f>IF(Tabla13[[#This Row],[COTIZACIÓN 3]]&gt;0,ABS(1-Tabla13[[#This Row],[COTIZACIÓN 3]]/Tabla13[[#This Row],[PROMEDIO VALOR UNITARIO]]),"")</f>
        <v>7.3170731707317027E-2</v>
      </c>
      <c r="N19" s="40"/>
      <c r="O19" s="39" t="str">
        <f>IF(Tabla13[[#This Row],[COTIZACIÓN 4]]&gt;0,ABS(1-Tabla13[[#This Row],[COTIZACIÓN 4]]/Tabla13[[#This Row],[PROMEDIO VALOR UNITARIO]]),"")</f>
        <v/>
      </c>
      <c r="P19" s="40"/>
      <c r="Q19" s="39" t="str">
        <f>IF(Tabla13[[#This Row],[COTIZACIÓN 5]]&gt;0,ABS(1-Tabla13[[#This Row],[COTIZACIÓN 5]]/Tabla13[[#This Row],[PROMEDIO VALOR UNITARIO]]),"")</f>
        <v/>
      </c>
      <c r="R19" s="40"/>
      <c r="S19" s="39" t="str">
        <f>IF(Tabla13[[#This Row],[COTIZACIÓN 6]]&gt;0,ABS(1-Tabla13[[#This Row],[COTIZACIÓN 6]]/Tabla13[[#This Row],[PROMEDIO VALOR UNITARIO]]),"")</f>
        <v/>
      </c>
      <c r="T19" s="40"/>
      <c r="U19" s="39" t="str">
        <f>IF(Tabla13[[#This Row],[COTIZACIÓN 7]]&gt;0,ABS(1-Tabla13[[#This Row],[COTIZACIÓN 7]]/Tabla13[[#This Row],[PROMEDIO VALOR UNITARIO]]),"")</f>
        <v/>
      </c>
      <c r="V19" s="40"/>
      <c r="W19" s="39" t="str">
        <f>IF(Tabla13[[#This Row],[COTIZACIÓN 8]]&gt;0,ABS(1-Tabla13[[#This Row],[COTIZACIÓN 8]]/Tabla13[[#This Row],[PROMEDIO VALOR UNITARIO]]),"")</f>
        <v/>
      </c>
      <c r="X19"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205000</v>
      </c>
      <c r="Y19" s="42">
        <f>COUNT(Tabla13[[#This Row],[COTIZACIÓN 1 ]:[DESVIACIÓN COT.8]])/2</f>
        <v>3</v>
      </c>
      <c r="Z19" s="43">
        <f>Tabla13[[#This Row],[PROMEDIO VALOR UNITARIO]]*Tabla13[[#This Row],[CANTIDADES MINIMAS]]</f>
        <v>615000</v>
      </c>
    </row>
    <row r="20" spans="1:26" ht="72" x14ac:dyDescent="0.25">
      <c r="A20" s="28" t="s">
        <v>67</v>
      </c>
      <c r="B20" s="37">
        <v>17</v>
      </c>
      <c r="C20" s="57" t="s">
        <v>62</v>
      </c>
      <c r="D20" s="36">
        <v>73141707</v>
      </c>
      <c r="E20" s="31">
        <v>22</v>
      </c>
      <c r="F20" s="31">
        <v>3</v>
      </c>
      <c r="G20" s="37" t="s">
        <v>52</v>
      </c>
      <c r="H20" s="32">
        <v>105000</v>
      </c>
      <c r="I20" s="39">
        <f>IF(Tabla13[[#This Row],[COTIZACIÓN 1 ]]&gt;0,ABS(1-Tabla13[[#This Row],[COTIZACIÓN 1 ]]/Tabla13[[#This Row],[PROMEDIO VALOR UNITARIO]]),"")</f>
        <v>0.10526315789473695</v>
      </c>
      <c r="J20" s="35">
        <v>95000</v>
      </c>
      <c r="K20" s="39">
        <f>IF(Tabla13[[#This Row],[COTIZACIÓN 2]]&gt;0,ABS(1-Tabla13[[#This Row],[COTIZACIÓN 2]]/Tabla13[[#This Row],[PROMEDIO VALOR UNITARIO]]),"")</f>
        <v>0</v>
      </c>
      <c r="L20" s="35">
        <v>85000</v>
      </c>
      <c r="M20" s="39">
        <f>IF(Tabla13[[#This Row],[COTIZACIÓN 3]]&gt;0,ABS(1-Tabla13[[#This Row],[COTIZACIÓN 3]]/Tabla13[[#This Row],[PROMEDIO VALOR UNITARIO]]),"")</f>
        <v>0.10526315789473684</v>
      </c>
      <c r="N20" s="40"/>
      <c r="O20" s="39" t="str">
        <f>IF(Tabla13[[#This Row],[COTIZACIÓN 4]]&gt;0,ABS(1-Tabla13[[#This Row],[COTIZACIÓN 4]]/Tabla13[[#This Row],[PROMEDIO VALOR UNITARIO]]),"")</f>
        <v/>
      </c>
      <c r="P20" s="40"/>
      <c r="Q20" s="39" t="str">
        <f>IF(Tabla13[[#This Row],[COTIZACIÓN 5]]&gt;0,ABS(1-Tabla13[[#This Row],[COTIZACIÓN 5]]/Tabla13[[#This Row],[PROMEDIO VALOR UNITARIO]]),"")</f>
        <v/>
      </c>
      <c r="R20" s="40"/>
      <c r="S20" s="39" t="str">
        <f>IF(Tabla13[[#This Row],[COTIZACIÓN 6]]&gt;0,ABS(1-Tabla13[[#This Row],[COTIZACIÓN 6]]/Tabla13[[#This Row],[PROMEDIO VALOR UNITARIO]]),"")</f>
        <v/>
      </c>
      <c r="T20" s="40"/>
      <c r="U20" s="39" t="str">
        <f>IF(Tabla13[[#This Row],[COTIZACIÓN 7]]&gt;0,ABS(1-Tabla13[[#This Row],[COTIZACIÓN 7]]/Tabla13[[#This Row],[PROMEDIO VALOR UNITARIO]]),"")</f>
        <v/>
      </c>
      <c r="V20" s="40"/>
      <c r="W20" s="39" t="str">
        <f>IF(Tabla13[[#This Row],[COTIZACIÓN 8]]&gt;0,ABS(1-Tabla13[[#This Row],[COTIZACIÓN 8]]/Tabla13[[#This Row],[PROMEDIO VALOR UNITARIO]]),"")</f>
        <v/>
      </c>
      <c r="X20"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95000</v>
      </c>
      <c r="Y20" s="42">
        <f>COUNT(Tabla13[[#This Row],[COTIZACIÓN 1 ]:[DESVIACIÓN COT.8]])/2</f>
        <v>3</v>
      </c>
      <c r="Z20" s="43">
        <f>Tabla13[[#This Row],[PROMEDIO VALOR UNITARIO]]*Tabla13[[#This Row],[CANTIDADES MINIMAS]]</f>
        <v>285000</v>
      </c>
    </row>
    <row r="21" spans="1:26" ht="36" x14ac:dyDescent="0.25">
      <c r="A21" s="28" t="s">
        <v>67</v>
      </c>
      <c r="B21" s="37">
        <v>18</v>
      </c>
      <c r="C21" s="58" t="s">
        <v>83</v>
      </c>
      <c r="D21" s="31">
        <v>60141401</v>
      </c>
      <c r="E21" s="31">
        <v>8</v>
      </c>
      <c r="F21" s="31">
        <v>2</v>
      </c>
      <c r="G21" s="37" t="s">
        <v>52</v>
      </c>
      <c r="H21" s="32">
        <v>28000</v>
      </c>
      <c r="I21" s="39">
        <f>IF(Tabla13[[#This Row],[COTIZACIÓN 1 ]]&gt;0,ABS(1-Tabla13[[#This Row],[COTIZACIÓN 1 ]]/Tabla13[[#This Row],[PROMEDIO VALOR UNITARIO]]),"")</f>
        <v>0.14283964978877117</v>
      </c>
      <c r="J21" s="35">
        <v>30000</v>
      </c>
      <c r="K21" s="39">
        <f>IF(Tabla13[[#This Row],[COTIZACIÓN 2]]&gt;0,ABS(1-Tabla13[[#This Row],[COTIZACIÓN 2]]/Tabla13[[#This Row],[PROMEDIO VALOR UNITARIO]]),"")</f>
        <v>8.1613910487969177E-2</v>
      </c>
      <c r="L21" s="35">
        <v>40000</v>
      </c>
      <c r="M21" s="39">
        <f>IF(Tabla13[[#This Row],[COTIZACIÓN 3]]&gt;0,ABS(1-Tabla13[[#This Row],[COTIZACIÓN 3]]/Tabla13[[#This Row],[PROMEDIO VALOR UNITARIO]]),"")</f>
        <v>0.22451478601604125</v>
      </c>
      <c r="N21" s="40"/>
      <c r="O21" s="39" t="str">
        <f>IF(Tabla13[[#This Row],[COTIZACIÓN 4]]&gt;0,ABS(1-Tabla13[[#This Row],[COTIZACIÓN 4]]/Tabla13[[#This Row],[PROMEDIO VALOR UNITARIO]]),"")</f>
        <v/>
      </c>
      <c r="P21" s="40"/>
      <c r="Q21" s="39" t="str">
        <f>IF(Tabla13[[#This Row],[COTIZACIÓN 5]]&gt;0,ABS(1-Tabla13[[#This Row],[COTIZACIÓN 5]]/Tabla13[[#This Row],[PROMEDIO VALOR UNITARIO]]),"")</f>
        <v/>
      </c>
      <c r="R21" s="40"/>
      <c r="S21" s="39" t="str">
        <f>IF(Tabla13[[#This Row],[COTIZACIÓN 6]]&gt;0,ABS(1-Tabla13[[#This Row],[COTIZACIÓN 6]]/Tabla13[[#This Row],[PROMEDIO VALOR UNITARIO]]),"")</f>
        <v/>
      </c>
      <c r="T21" s="40"/>
      <c r="U21" s="39" t="str">
        <f>IF(Tabla13[[#This Row],[COTIZACIÓN 7]]&gt;0,ABS(1-Tabla13[[#This Row],[COTIZACIÓN 7]]/Tabla13[[#This Row],[PROMEDIO VALOR UNITARIO]]),"")</f>
        <v/>
      </c>
      <c r="V21" s="40"/>
      <c r="W21" s="39" t="str">
        <f>IF(Tabla13[[#This Row],[COTIZACIÓN 8]]&gt;0,ABS(1-Tabla13[[#This Row],[COTIZACIÓN 8]]/Tabla13[[#This Row],[PROMEDIO VALOR UNITARIO]]),"")</f>
        <v/>
      </c>
      <c r="X21"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32666</v>
      </c>
      <c r="Y21" s="42">
        <f>COUNT(Tabla13[[#This Row],[COTIZACIÓN 1 ]:[DESVIACIÓN COT.8]])/2</f>
        <v>3</v>
      </c>
      <c r="Z21" s="43">
        <f>Tabla13[[#This Row],[PROMEDIO VALOR UNITARIO]]*Tabla13[[#This Row],[CANTIDADES MINIMAS]]</f>
        <v>65332</v>
      </c>
    </row>
    <row r="22" spans="1:26" ht="96" x14ac:dyDescent="0.25">
      <c r="A22" s="28" t="s">
        <v>67</v>
      </c>
      <c r="B22" s="37">
        <v>19</v>
      </c>
      <c r="C22" s="57" t="s">
        <v>63</v>
      </c>
      <c r="D22" s="31">
        <v>60141401</v>
      </c>
      <c r="E22" s="31">
        <v>4</v>
      </c>
      <c r="F22" s="31">
        <v>1</v>
      </c>
      <c r="G22" s="37" t="s">
        <v>52</v>
      </c>
      <c r="H22" s="32">
        <v>200000</v>
      </c>
      <c r="I22" s="39">
        <f>IF(Tabla13[[#This Row],[COTIZACIÓN 1 ]]&gt;0,ABS(1-Tabla13[[#This Row],[COTIZACIÓN 1 ]]/Tabla13[[#This Row],[PROMEDIO VALOR UNITARIO]]),"")</f>
        <v>9.0911074383771551E-2</v>
      </c>
      <c r="J22" s="35">
        <v>190000</v>
      </c>
      <c r="K22" s="39">
        <f>IF(Tabla13[[#This Row],[COTIZACIÓN 2]]&gt;0,ABS(1-Tabla13[[#This Row],[COTIZACIÓN 2]]/Tabla13[[#This Row],[PROMEDIO VALOR UNITARIO]]),"")</f>
        <v>3.6365520664582984E-2</v>
      </c>
      <c r="L22" s="35">
        <v>160000</v>
      </c>
      <c r="M22" s="39">
        <f>IF(Tabla13[[#This Row],[COTIZACIÓN 3]]&gt;0,ABS(1-Tabla13[[#This Row],[COTIZACIÓN 3]]/Tabla13[[#This Row],[PROMEDIO VALOR UNITARIO]]),"")</f>
        <v>0.12727114049298272</v>
      </c>
      <c r="N22" s="40"/>
      <c r="O22" s="39" t="str">
        <f>IF(Tabla13[[#This Row],[COTIZACIÓN 4]]&gt;0,ABS(1-Tabla13[[#This Row],[COTIZACIÓN 4]]/Tabla13[[#This Row],[PROMEDIO VALOR UNITARIO]]),"")</f>
        <v/>
      </c>
      <c r="P22" s="40"/>
      <c r="Q22" s="39" t="str">
        <f>IF(Tabla13[[#This Row],[COTIZACIÓN 5]]&gt;0,ABS(1-Tabla13[[#This Row],[COTIZACIÓN 5]]/Tabla13[[#This Row],[PROMEDIO VALOR UNITARIO]]),"")</f>
        <v/>
      </c>
      <c r="R22" s="40"/>
      <c r="S22" s="39" t="str">
        <f>IF(Tabla13[[#This Row],[COTIZACIÓN 6]]&gt;0,ABS(1-Tabla13[[#This Row],[COTIZACIÓN 6]]/Tabla13[[#This Row],[PROMEDIO VALOR UNITARIO]]),"")</f>
        <v/>
      </c>
      <c r="T22" s="40"/>
      <c r="U22" s="39" t="str">
        <f>IF(Tabla13[[#This Row],[COTIZACIÓN 7]]&gt;0,ABS(1-Tabla13[[#This Row],[COTIZACIÓN 7]]/Tabla13[[#This Row],[PROMEDIO VALOR UNITARIO]]),"")</f>
        <v/>
      </c>
      <c r="V22" s="40"/>
      <c r="W22" s="39" t="str">
        <f>IF(Tabla13[[#This Row],[COTIZACIÓN 8]]&gt;0,ABS(1-Tabla13[[#This Row],[COTIZACIÓN 8]]/Tabla13[[#This Row],[PROMEDIO VALOR UNITARIO]]),"")</f>
        <v/>
      </c>
      <c r="X22"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183333</v>
      </c>
      <c r="Y22" s="42">
        <f>COUNT(Tabla13[[#This Row],[COTIZACIÓN 1 ]:[DESVIACIÓN COT.8]])/2</f>
        <v>3</v>
      </c>
      <c r="Z22" s="43">
        <f>Tabla13[[#This Row],[PROMEDIO VALOR UNITARIO]]*Tabla13[[#This Row],[CANTIDADES MINIMAS]]</f>
        <v>183333</v>
      </c>
    </row>
    <row r="23" spans="1:26" ht="48" x14ac:dyDescent="0.25">
      <c r="A23" s="28" t="s">
        <v>67</v>
      </c>
      <c r="B23" s="37">
        <v>20</v>
      </c>
      <c r="C23" s="58" t="s">
        <v>84</v>
      </c>
      <c r="D23" s="36">
        <v>73141707</v>
      </c>
      <c r="E23" s="31">
        <v>20</v>
      </c>
      <c r="F23" s="31">
        <v>1</v>
      </c>
      <c r="G23" s="37" t="s">
        <v>52</v>
      </c>
      <c r="H23" s="32">
        <v>170000</v>
      </c>
      <c r="I23" s="39">
        <f>IF(Tabla13[[#This Row],[COTIZACIÓN 1 ]]&gt;0,ABS(1-Tabla13[[#This Row],[COTIZACIÓN 1 ]]/Tabla13[[#This Row],[PROMEDIO VALOR UNITARIO]]),"")</f>
        <v>0.1590961777098987</v>
      </c>
      <c r="J23" s="35">
        <v>150000</v>
      </c>
      <c r="K23" s="39">
        <f>IF(Tabla13[[#This Row],[COTIZACIÓN 2]]&gt;0,ABS(1-Tabla13[[#This Row],[COTIZACIÓN 2]]/Tabla13[[#This Row],[PROMEDIO VALOR UNITARIO]]),"")</f>
        <v>2.2731921508734043E-2</v>
      </c>
      <c r="L23" s="35">
        <v>120000</v>
      </c>
      <c r="M23" s="39">
        <f>IF(Tabla13[[#This Row],[COTIZACIÓN 3]]&gt;0,ABS(1-Tabla13[[#This Row],[COTIZACIÓN 3]]/Tabla13[[#This Row],[PROMEDIO VALOR UNITARIO]]),"")</f>
        <v>0.18181446279301272</v>
      </c>
      <c r="N23" s="40"/>
      <c r="O23" s="39" t="str">
        <f>IF(Tabla13[[#This Row],[COTIZACIÓN 4]]&gt;0,ABS(1-Tabla13[[#This Row],[COTIZACIÓN 4]]/Tabla13[[#This Row],[PROMEDIO VALOR UNITARIO]]),"")</f>
        <v/>
      </c>
      <c r="P23" s="40"/>
      <c r="Q23" s="39" t="str">
        <f>IF(Tabla13[[#This Row],[COTIZACIÓN 5]]&gt;0,ABS(1-Tabla13[[#This Row],[COTIZACIÓN 5]]/Tabla13[[#This Row],[PROMEDIO VALOR UNITARIO]]),"")</f>
        <v/>
      </c>
      <c r="R23" s="40"/>
      <c r="S23" s="39" t="str">
        <f>IF(Tabla13[[#This Row],[COTIZACIÓN 6]]&gt;0,ABS(1-Tabla13[[#This Row],[COTIZACIÓN 6]]/Tabla13[[#This Row],[PROMEDIO VALOR UNITARIO]]),"")</f>
        <v/>
      </c>
      <c r="T23" s="40"/>
      <c r="U23" s="39" t="str">
        <f>IF(Tabla13[[#This Row],[COTIZACIÓN 7]]&gt;0,ABS(1-Tabla13[[#This Row],[COTIZACIÓN 7]]/Tabla13[[#This Row],[PROMEDIO VALOR UNITARIO]]),"")</f>
        <v/>
      </c>
      <c r="V23" s="40"/>
      <c r="W23" s="39" t="str">
        <f>IF(Tabla13[[#This Row],[COTIZACIÓN 8]]&gt;0,ABS(1-Tabla13[[#This Row],[COTIZACIÓN 8]]/Tabla13[[#This Row],[PROMEDIO VALOR UNITARIO]]),"")</f>
        <v/>
      </c>
      <c r="X23"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146666</v>
      </c>
      <c r="Y23" s="42">
        <f>COUNT(Tabla13[[#This Row],[COTIZACIÓN 1 ]:[DESVIACIÓN COT.8]])/2</f>
        <v>3</v>
      </c>
      <c r="Z23" s="43">
        <f>Tabla13[[#This Row],[PROMEDIO VALOR UNITARIO]]*Tabla13[[#This Row],[CANTIDADES MINIMAS]]</f>
        <v>146666</v>
      </c>
    </row>
    <row r="24" spans="1:26" ht="36" x14ac:dyDescent="0.25">
      <c r="A24" s="28" t="s">
        <v>67</v>
      </c>
      <c r="B24" s="37">
        <v>21</v>
      </c>
      <c r="C24" s="57" t="s">
        <v>64</v>
      </c>
      <c r="D24" s="31">
        <v>60141401</v>
      </c>
      <c r="E24" s="31">
        <v>20</v>
      </c>
      <c r="F24" s="31">
        <v>1</v>
      </c>
      <c r="G24" s="37" t="s">
        <v>52</v>
      </c>
      <c r="H24" s="34">
        <v>210000</v>
      </c>
      <c r="I24" s="39">
        <f>IF(Tabla13[[#This Row],[COTIZACIÓN 1 ]]&gt;0,ABS(1-Tabla13[[#This Row],[COTIZACIÓN 1 ]]/Tabla13[[#This Row],[PROMEDIO VALOR UNITARIO]]),"")</f>
        <v>0.1886837308820033</v>
      </c>
      <c r="J24" s="35">
        <v>180000</v>
      </c>
      <c r="K24" s="39">
        <f>IF(Tabla13[[#This Row],[COTIZACIÓN 2]]&gt;0,ABS(1-Tabla13[[#This Row],[COTIZACIÓN 2]]/Tabla13[[#This Row],[PROMEDIO VALOR UNITARIO]]),"")</f>
        <v>1.8871769327431398E-2</v>
      </c>
      <c r="L24" s="35">
        <v>140000</v>
      </c>
      <c r="M24" s="39">
        <f>IF(Tabla13[[#This Row],[COTIZACIÓN 3]]&gt;0,ABS(1-Tabla13[[#This Row],[COTIZACIÓN 3]]/Tabla13[[#This Row],[PROMEDIO VALOR UNITARIO]]),"")</f>
        <v>0.20754417941199776</v>
      </c>
      <c r="N24" s="40"/>
      <c r="O24" s="39" t="str">
        <f>IF(Tabla13[[#This Row],[COTIZACIÓN 4]]&gt;0,ABS(1-Tabla13[[#This Row],[COTIZACIÓN 4]]/Tabla13[[#This Row],[PROMEDIO VALOR UNITARIO]]),"")</f>
        <v/>
      </c>
      <c r="P24" s="40"/>
      <c r="Q24" s="39" t="str">
        <f>IF(Tabla13[[#This Row],[COTIZACIÓN 5]]&gt;0,ABS(1-Tabla13[[#This Row],[COTIZACIÓN 5]]/Tabla13[[#This Row],[PROMEDIO VALOR UNITARIO]]),"")</f>
        <v/>
      </c>
      <c r="R24" s="40"/>
      <c r="S24" s="39" t="str">
        <f>IF(Tabla13[[#This Row],[COTIZACIÓN 6]]&gt;0,ABS(1-Tabla13[[#This Row],[COTIZACIÓN 6]]/Tabla13[[#This Row],[PROMEDIO VALOR UNITARIO]]),"")</f>
        <v/>
      </c>
      <c r="T24" s="40"/>
      <c r="U24" s="39" t="str">
        <f>IF(Tabla13[[#This Row],[COTIZACIÓN 7]]&gt;0,ABS(1-Tabla13[[#This Row],[COTIZACIÓN 7]]/Tabla13[[#This Row],[PROMEDIO VALOR UNITARIO]]),"")</f>
        <v/>
      </c>
      <c r="V24" s="40"/>
      <c r="W24" s="39" t="str">
        <f>IF(Tabla13[[#This Row],[COTIZACIÓN 8]]&gt;0,ABS(1-Tabla13[[#This Row],[COTIZACIÓN 8]]/Tabla13[[#This Row],[PROMEDIO VALOR UNITARIO]]),"")</f>
        <v/>
      </c>
      <c r="X24"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176666</v>
      </c>
      <c r="Y24" s="42">
        <f>COUNT(Tabla13[[#This Row],[COTIZACIÓN 1 ]:[DESVIACIÓN COT.8]])/2</f>
        <v>3</v>
      </c>
      <c r="Z24" s="43">
        <f>Tabla13[[#This Row],[PROMEDIO VALOR UNITARIO]]*Tabla13[[#This Row],[CANTIDADES MINIMAS]]</f>
        <v>176666</v>
      </c>
    </row>
    <row r="25" spans="1:26" ht="36" x14ac:dyDescent="0.25">
      <c r="A25" s="28" t="s">
        <v>67</v>
      </c>
      <c r="B25" s="37">
        <v>22</v>
      </c>
      <c r="C25" s="57" t="s">
        <v>65</v>
      </c>
      <c r="D25" s="31">
        <v>60141401</v>
      </c>
      <c r="E25" s="31">
        <v>2</v>
      </c>
      <c r="F25" s="31">
        <v>1</v>
      </c>
      <c r="G25" s="37" t="s">
        <v>52</v>
      </c>
      <c r="H25" s="34">
        <v>45000</v>
      </c>
      <c r="I25" s="39">
        <f>IF(Tabla13[[#This Row],[COTIZACIÓN 1 ]]&gt;0,ABS(1-Tabla13[[#This Row],[COTIZACIÓN 1 ]]/Tabla13[[#This Row],[PROMEDIO VALOR UNITARIO]]),"")</f>
        <v>0.28571428571428581</v>
      </c>
      <c r="J25" s="35">
        <v>35000</v>
      </c>
      <c r="K25" s="39">
        <f>IF(Tabla13[[#This Row],[COTIZACIÓN 2]]&gt;0,ABS(1-Tabla13[[#This Row],[COTIZACIÓN 2]]/Tabla13[[#This Row],[PROMEDIO VALOR UNITARIO]]),"")</f>
        <v>0</v>
      </c>
      <c r="L25" s="35">
        <v>25000</v>
      </c>
      <c r="M25" s="39">
        <f>IF(Tabla13[[#This Row],[COTIZACIÓN 3]]&gt;0,ABS(1-Tabla13[[#This Row],[COTIZACIÓN 3]]/Tabla13[[#This Row],[PROMEDIO VALOR UNITARIO]]),"")</f>
        <v>0.2857142857142857</v>
      </c>
      <c r="N25" s="40"/>
      <c r="O25" s="39" t="str">
        <f>IF(Tabla13[[#This Row],[COTIZACIÓN 4]]&gt;0,ABS(1-Tabla13[[#This Row],[COTIZACIÓN 4]]/Tabla13[[#This Row],[PROMEDIO VALOR UNITARIO]]),"")</f>
        <v/>
      </c>
      <c r="P25" s="40"/>
      <c r="Q25" s="39" t="str">
        <f>IF(Tabla13[[#This Row],[COTIZACIÓN 5]]&gt;0,ABS(1-Tabla13[[#This Row],[COTIZACIÓN 5]]/Tabla13[[#This Row],[PROMEDIO VALOR UNITARIO]]),"")</f>
        <v/>
      </c>
      <c r="R25" s="40"/>
      <c r="S25" s="39" t="str">
        <f>IF(Tabla13[[#This Row],[COTIZACIÓN 6]]&gt;0,ABS(1-Tabla13[[#This Row],[COTIZACIÓN 6]]/Tabla13[[#This Row],[PROMEDIO VALOR UNITARIO]]),"")</f>
        <v/>
      </c>
      <c r="T25" s="40"/>
      <c r="U25" s="39" t="str">
        <f>IF(Tabla13[[#This Row],[COTIZACIÓN 7]]&gt;0,ABS(1-Tabla13[[#This Row],[COTIZACIÓN 7]]/Tabla13[[#This Row],[PROMEDIO VALOR UNITARIO]]),"")</f>
        <v/>
      </c>
      <c r="V25" s="40"/>
      <c r="W25" s="39" t="str">
        <f>IF(Tabla13[[#This Row],[COTIZACIÓN 8]]&gt;0,ABS(1-Tabla13[[#This Row],[COTIZACIÓN 8]]/Tabla13[[#This Row],[PROMEDIO VALOR UNITARIO]]),"")</f>
        <v/>
      </c>
      <c r="X25" s="41">
        <f>IF(SUM(Tabla13[[#This Row],[COTIZACIÓN 1 ]],Tabla13[[#This Row],[COTIZACIÓN 2]],Tabla13[[#This Row],[COTIZACIÓN 3]],Tabla13[[#This Row],[COTIZACIÓN 4]],Tabla13[[#This Row],[COTIZACIÓN 5]],Tabla13[[#This Row],[COTIZACIÓN 6]],Tabla13[[#This Row],[COTIZACIÓN 7]],Tabla13[[#This Row],[COTIZACIÓN 8]])&gt;0,TRUNC(AVERAGE(Tabla13[[#This Row],[COTIZACIÓN 1 ]],Tabla13[[#This Row],[COTIZACIÓN 2]],Tabla13[[#This Row],[COTIZACIÓN 3]],Tabla13[[#This Row],[COTIZACIÓN 4]],Tabla13[[#This Row],[COTIZACIÓN 5]],Tabla13[[#This Row],[COTIZACIÓN 6]],Tabla13[[#This Row],[COTIZACIÓN 7]],Tabla13[[#This Row],[COTIZACIÓN 8]])),"SIN DATOS")</f>
        <v>35000</v>
      </c>
      <c r="Y25" s="42">
        <f>COUNT(Tabla13[[#This Row],[COTIZACIÓN 1 ]:[DESVIACIÓN COT.8]])/2</f>
        <v>3</v>
      </c>
      <c r="Z25" s="43">
        <f>Tabla13[[#This Row],[PROMEDIO VALOR UNITARIO]]*Tabla13[[#This Row],[CANTIDADES MINIMAS]]</f>
        <v>35000</v>
      </c>
    </row>
    <row r="26" spans="1:26" x14ac:dyDescent="0.25">
      <c r="B26" s="25"/>
      <c r="C26" s="26"/>
      <c r="D26" s="25"/>
      <c r="E26" s="25"/>
      <c r="F26" s="25"/>
      <c r="G26" s="25"/>
      <c r="H26" s="26"/>
      <c r="I26" s="26"/>
      <c r="J26" s="26"/>
      <c r="K26" s="26"/>
      <c r="L26" s="26"/>
      <c r="M26" s="26"/>
      <c r="N26" s="26"/>
      <c r="O26" s="26"/>
      <c r="P26" s="26"/>
      <c r="Q26" s="26"/>
      <c r="R26" s="26"/>
      <c r="S26" s="26"/>
      <c r="T26" s="26"/>
      <c r="U26" s="26"/>
      <c r="V26" s="26"/>
      <c r="W26" s="26"/>
      <c r="X26" s="26"/>
      <c r="Y26" s="30" t="s">
        <v>56</v>
      </c>
      <c r="Z26" s="51">
        <f>SUM(Tabla13[VALOR TOTAL])</f>
        <v>7119653</v>
      </c>
    </row>
    <row r="27" spans="1:26" ht="13.5" thickBot="1" x14ac:dyDescent="0.3">
      <c r="B27" s="25"/>
      <c r="C27" s="26"/>
      <c r="D27" s="25"/>
      <c r="E27" s="25"/>
      <c r="F27" s="25"/>
      <c r="G27" s="25"/>
      <c r="H27" s="26"/>
      <c r="I27" s="26"/>
      <c r="J27" s="26"/>
      <c r="K27" s="26"/>
      <c r="L27" s="26"/>
      <c r="M27" s="26"/>
      <c r="N27" s="26"/>
      <c r="O27" s="26"/>
      <c r="P27" s="26"/>
      <c r="Q27" s="26"/>
      <c r="R27" s="26"/>
      <c r="S27" s="26"/>
      <c r="T27" s="26"/>
      <c r="U27" s="26"/>
      <c r="V27" s="26"/>
      <c r="W27" s="26"/>
      <c r="X27" s="26"/>
      <c r="Y27" s="27"/>
      <c r="Z27" s="52"/>
    </row>
  </sheetData>
  <mergeCells count="5">
    <mergeCell ref="B1:Y1"/>
    <mergeCell ref="H2:I2"/>
    <mergeCell ref="J2:K2"/>
    <mergeCell ref="L2:M2"/>
    <mergeCell ref="Z26:Z27"/>
  </mergeCells>
  <conditionalFormatting sqref="H4:H25">
    <cfRule type="expression" dxfId="17" priority="5">
      <formula>AND(H4=0,H4&lt;&gt;"")</formula>
    </cfRule>
    <cfRule type="expression" dxfId="16" priority="6">
      <formula>AND($I4&gt;0.3,$I4&lt;&gt;"")</formula>
    </cfRule>
  </conditionalFormatting>
  <conditionalFormatting sqref="I4:I25 K4:K25 M4:M25 O4:O25 Q4:Q25 S4:S25 U4:U25 W4:W25">
    <cfRule type="expression" dxfId="15" priority="9">
      <formula>AND(I4&gt;0.3,I4&lt;&gt;"")</formula>
    </cfRule>
  </conditionalFormatting>
  <conditionalFormatting sqref="J4:J25">
    <cfRule type="expression" dxfId="14" priority="3">
      <formula>AND(J4=0,J4&lt;&gt;"")</formula>
    </cfRule>
    <cfRule type="expression" dxfId="13" priority="4">
      <formula>AND($K4&gt;0.3,$K4&lt;&gt;"")</formula>
    </cfRule>
  </conditionalFormatting>
  <conditionalFormatting sqref="L4:L25">
    <cfRule type="expression" dxfId="12" priority="1">
      <formula>AND(L4=0,L4&lt;&gt;"")</formula>
    </cfRule>
    <cfRule type="expression" dxfId="11" priority="2">
      <formula>AND($M4&gt;0.3,$M4&lt;&gt;"")</formula>
    </cfRule>
  </conditionalFormatting>
  <conditionalFormatting sqref="N4:N25 P4:P25 R4:R25 T4:T25 V4:V25">
    <cfRule type="expression" dxfId="10" priority="8">
      <formula>AND(N4=0,N4&lt;&gt;"")</formula>
    </cfRule>
  </conditionalFormatting>
  <conditionalFormatting sqref="N4:N25">
    <cfRule type="expression" dxfId="9" priority="15">
      <formula>AND($O4&gt;0.3,$O4&lt;&gt;"")</formula>
    </cfRule>
  </conditionalFormatting>
  <conditionalFormatting sqref="P4:P25">
    <cfRule type="expression" dxfId="8" priority="14">
      <formula>AND($Q4&gt;0.3,$Q4&lt;&gt;"")</formula>
    </cfRule>
  </conditionalFormatting>
  <conditionalFormatting sqref="R4:R25">
    <cfRule type="expression" dxfId="7" priority="13">
      <formula>AND($S4&gt;0.3,$S4&lt;&gt;"")</formula>
    </cfRule>
  </conditionalFormatting>
  <conditionalFormatting sqref="T4:T25">
    <cfRule type="expression" dxfId="6" priority="12">
      <formula>AND($U4&gt;0.3,$U4&lt;&gt;"")</formula>
    </cfRule>
  </conditionalFormatting>
  <conditionalFormatting sqref="V4:V25">
    <cfRule type="expression" dxfId="5" priority="11">
      <formula>AND($W4&gt;0.3,$W4&lt;&gt;"")</formula>
    </cfRule>
  </conditionalFormatting>
  <conditionalFormatting sqref="X4:X25">
    <cfRule type="containsText" dxfId="4" priority="7" operator="containsText" text="SIN DATOS">
      <formula>NOT(ISERROR(SEARCH("SIN DATOS",X4)))</formula>
    </cfRule>
  </conditionalFormatting>
  <conditionalFormatting sqref="Y4:Y25">
    <cfRule type="cellIs" dxfId="3" priority="10" operator="lessThan">
      <formula>3</formula>
    </cfRule>
  </conditionalFormatting>
  <pageMargins left="0.7" right="0.7" top="0.75" bottom="0.75" header="0.3" footer="0.3"/>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B1:C30"/>
  <sheetViews>
    <sheetView topLeftCell="A4" workbookViewId="0">
      <selection activeCell="C24" sqref="C24"/>
    </sheetView>
  </sheetViews>
  <sheetFormatPr baseColWidth="10" defaultColWidth="11.42578125" defaultRowHeight="15" x14ac:dyDescent="0.25"/>
  <cols>
    <col min="1" max="1" width="3.28515625" style="4" customWidth="1"/>
    <col min="2" max="2" width="27.140625" style="4" bestFit="1" customWidth="1"/>
    <col min="3" max="3" width="93.5703125" style="4" customWidth="1"/>
    <col min="4" max="16384" width="11.42578125" style="4"/>
  </cols>
  <sheetData>
    <row r="1" spans="2:3" ht="15.75" thickBot="1" x14ac:dyDescent="0.3"/>
    <row r="2" spans="2:3" s="5" customFormat="1" ht="16.5" thickBot="1" x14ac:dyDescent="0.3">
      <c r="B2" s="7" t="s">
        <v>23</v>
      </c>
      <c r="C2" s="6" t="s">
        <v>24</v>
      </c>
    </row>
    <row r="3" spans="2:3" x14ac:dyDescent="0.25">
      <c r="B3" s="8" t="s">
        <v>1</v>
      </c>
      <c r="C3" s="9" t="s">
        <v>25</v>
      </c>
    </row>
    <row r="4" spans="2:3" x14ac:dyDescent="0.25">
      <c r="B4" s="10" t="s">
        <v>2</v>
      </c>
      <c r="C4" s="11" t="s">
        <v>26</v>
      </c>
    </row>
    <row r="5" spans="2:3" x14ac:dyDescent="0.25">
      <c r="B5" s="10" t="s">
        <v>27</v>
      </c>
      <c r="C5" s="11" t="s">
        <v>28</v>
      </c>
    </row>
    <row r="6" spans="2:3" x14ac:dyDescent="0.25">
      <c r="B6" s="10" t="s">
        <v>4</v>
      </c>
      <c r="C6" s="11" t="s">
        <v>29</v>
      </c>
    </row>
    <row r="7" spans="2:3" x14ac:dyDescent="0.25">
      <c r="B7" s="12" t="s">
        <v>5</v>
      </c>
      <c r="C7" s="11" t="s">
        <v>30</v>
      </c>
    </row>
    <row r="8" spans="2:3" ht="30" x14ac:dyDescent="0.25">
      <c r="B8" s="13" t="s">
        <v>6</v>
      </c>
      <c r="C8" s="14" t="s">
        <v>31</v>
      </c>
    </row>
    <row r="9" spans="2:3" x14ac:dyDescent="0.25">
      <c r="B9" s="12" t="s">
        <v>7</v>
      </c>
      <c r="C9" s="11" t="s">
        <v>32</v>
      </c>
    </row>
    <row r="10" spans="2:3" ht="30" x14ac:dyDescent="0.25">
      <c r="B10" s="13" t="s">
        <v>8</v>
      </c>
      <c r="C10" s="14" t="s">
        <v>33</v>
      </c>
    </row>
    <row r="11" spans="2:3" x14ac:dyDescent="0.25">
      <c r="B11" s="12" t="s">
        <v>9</v>
      </c>
      <c r="C11" s="11" t="s">
        <v>34</v>
      </c>
    </row>
    <row r="12" spans="2:3" ht="30" x14ac:dyDescent="0.25">
      <c r="B12" s="13" t="s">
        <v>10</v>
      </c>
      <c r="C12" s="14" t="s">
        <v>35</v>
      </c>
    </row>
    <row r="13" spans="2:3" x14ac:dyDescent="0.25">
      <c r="B13" s="12" t="s">
        <v>11</v>
      </c>
      <c r="C13" s="11" t="s">
        <v>36</v>
      </c>
    </row>
    <row r="14" spans="2:3" ht="30" x14ac:dyDescent="0.25">
      <c r="B14" s="13" t="s">
        <v>12</v>
      </c>
      <c r="C14" s="14" t="s">
        <v>37</v>
      </c>
    </row>
    <row r="15" spans="2:3" x14ac:dyDescent="0.25">
      <c r="B15" s="12" t="s">
        <v>13</v>
      </c>
      <c r="C15" s="11" t="s">
        <v>38</v>
      </c>
    </row>
    <row r="16" spans="2:3" ht="30" x14ac:dyDescent="0.25">
      <c r="B16" s="13" t="s">
        <v>14</v>
      </c>
      <c r="C16" s="14" t="s">
        <v>39</v>
      </c>
    </row>
    <row r="17" spans="2:3" x14ac:dyDescent="0.25">
      <c r="B17" s="12" t="s">
        <v>15</v>
      </c>
      <c r="C17" s="11" t="s">
        <v>40</v>
      </c>
    </row>
    <row r="18" spans="2:3" ht="30" x14ac:dyDescent="0.25">
      <c r="B18" s="13" t="s">
        <v>16</v>
      </c>
      <c r="C18" s="14" t="s">
        <v>41</v>
      </c>
    </row>
    <row r="19" spans="2:3" x14ac:dyDescent="0.25">
      <c r="B19" s="12" t="s">
        <v>17</v>
      </c>
      <c r="C19" s="11" t="s">
        <v>42</v>
      </c>
    </row>
    <row r="20" spans="2:3" ht="30" x14ac:dyDescent="0.25">
      <c r="B20" s="13" t="s">
        <v>18</v>
      </c>
      <c r="C20" s="14" t="s">
        <v>43</v>
      </c>
    </row>
    <row r="21" spans="2:3" x14ac:dyDescent="0.25">
      <c r="B21" s="12" t="s">
        <v>19</v>
      </c>
      <c r="C21" s="11" t="s">
        <v>44</v>
      </c>
    </row>
    <row r="22" spans="2:3" ht="30" x14ac:dyDescent="0.25">
      <c r="B22" s="13" t="s">
        <v>20</v>
      </c>
      <c r="C22" s="14" t="s">
        <v>45</v>
      </c>
    </row>
    <row r="23" spans="2:3" ht="30" x14ac:dyDescent="0.25">
      <c r="B23" s="13" t="s">
        <v>21</v>
      </c>
      <c r="C23" s="14" t="s">
        <v>46</v>
      </c>
    </row>
    <row r="24" spans="2:3" ht="30.75" thickBot="1" x14ac:dyDescent="0.3">
      <c r="B24" s="15" t="s">
        <v>22</v>
      </c>
      <c r="C24" s="16" t="s">
        <v>47</v>
      </c>
    </row>
    <row r="27" spans="2:3" ht="15.75" x14ac:dyDescent="0.25">
      <c r="B27" s="53" t="s">
        <v>48</v>
      </c>
      <c r="C27" s="53"/>
    </row>
    <row r="28" spans="2:3" ht="33.75" customHeight="1" x14ac:dyDescent="0.25">
      <c r="B28" s="54" t="s">
        <v>49</v>
      </c>
      <c r="C28" s="54"/>
    </row>
    <row r="29" spans="2:3" ht="90" customHeight="1" x14ac:dyDescent="0.25">
      <c r="B29" s="55" t="s">
        <v>50</v>
      </c>
      <c r="C29" s="55"/>
    </row>
    <row r="30" spans="2:3" ht="33.75" customHeight="1" x14ac:dyDescent="0.25">
      <c r="B30" s="55" t="s">
        <v>51</v>
      </c>
      <c r="C30" s="55"/>
    </row>
  </sheetData>
  <mergeCells count="4">
    <mergeCell ref="B27:C27"/>
    <mergeCell ref="B28:C28"/>
    <mergeCell ref="B29:C29"/>
    <mergeCell ref="B30:C3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654A6C-4DDD-493B-992F-C14F6DCCF268}">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customXml/itemProps2.xml><?xml version="1.0" encoding="utf-8"?>
<ds:datastoreItem xmlns:ds="http://schemas.openxmlformats.org/officeDocument/2006/customXml" ds:itemID="{43180A5B-BCE1-4ECA-AE7E-954F50E13604}">
  <ds:schemaRefs>
    <ds:schemaRef ds:uri="http://schemas.microsoft.com/sharepoint/v3/contenttype/forms"/>
  </ds:schemaRefs>
</ds:datastoreItem>
</file>

<file path=customXml/itemProps3.xml><?xml version="1.0" encoding="utf-8"?>
<ds:datastoreItem xmlns:ds="http://schemas.openxmlformats.org/officeDocument/2006/customXml" ds:itemID="{C3728AE7-8564-48C6-B897-B6C61D664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MERCADO CANT. MINIMAS</vt:lpstr>
      <vt:lpstr>INSTRUCCIONES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Alexander Cachaya Florez</cp:lastModifiedBy>
  <cp:revision/>
  <dcterms:created xsi:type="dcterms:W3CDTF">2015-06-05T18:19:34Z</dcterms:created>
  <dcterms:modified xsi:type="dcterms:W3CDTF">2024-08-15T23:49:02Z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SIP_Label_1299739c-ad3d-4908-806e-4d91151a6e13_Enabled">
    <vt:lpwstr>true</vt:lpwstr>
  </property>
  <property fmtid="{D5CDD505-2E9C-101B-9397-08002B2CF9AE}" pid="4" name="MSIP_Label_1299739c-ad3d-4908-806e-4d91151a6e13_SetDate">
    <vt:lpwstr>2023-11-14T14:47:47Z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3e2b9c13-e5df-4710-8b7b-a1e8af6f2756</vt:lpwstr>
  </property>
  <property fmtid="{D5CDD505-2E9C-101B-9397-08002B2CF9AE}" pid="9" name="MSIP_Label_1299739c-ad3d-4908-806e-4d91151a6e13_ContentBits">
    <vt:lpwstr>0</vt:lpwstr>
  </property>
  <property fmtid="{D5CDD505-2E9C-101B-9397-08002B2CF9AE}" pid="10" name="MediaServiceImageTags">
    <vt:lpwstr/>
  </property>
</Properties>
</file>