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tables/table1.xml" ContentType="application/vnd.openxmlformats-officedocument.spreadsheetml.table+xml"/>
  <Override PartName="/xl/drawings/drawing10.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janarvaez\Downloads\"/>
    </mc:Choice>
  </mc:AlternateContent>
  <xr:revisionPtr revIDLastSave="0" documentId="13_ncr:1_{DC061B76-B779-4216-B602-8D44C7878098}" xr6:coauthVersionLast="47" xr6:coauthVersionMax="47" xr10:uidLastSave="{00000000-0000-0000-0000-000000000000}"/>
  <bookViews>
    <workbookView xWindow="-120" yWindow="-120" windowWidth="29040" windowHeight="15840" tabRatio="717" xr2:uid="{00000000-000D-0000-FFFF-FFFF00000000}"/>
  </bookViews>
  <sheets>
    <sheet name="CONSOLIDADO" sheetId="12" r:id="rId1"/>
    <sheet name="DISEÑOS Y SOLUCIONES INTEGRALES" sheetId="13" state="hidden" r:id="rId2"/>
    <sheet name="INGERACK SAS" sheetId="17" state="hidden" r:id="rId3"/>
    <sheet name="HIDRAULIC &amp; ENVIROMENTAL DESIGN" sheetId="20" r:id="rId4"/>
    <sheet name="INPAME SAS" sheetId="23" r:id="rId5"/>
    <sheet name="REFRICESAR INGENIERIA" sheetId="18" r:id="rId6"/>
    <sheet name="MULTISISTEMAS MD" sheetId="21" r:id="rId7"/>
    <sheet name="APICOM SAS" sheetId="22" r:id="rId8"/>
    <sheet name="UT ING-AMERICA" sheetId="19" state="hidden" r:id="rId9"/>
    <sheet name="SMMLV" sheetId="2" state="hidden" r:id="rId10"/>
    <sheet name="Experiencia (2)" sheetId="11" state="hidden" r:id="rId11"/>
  </sheets>
  <definedNames>
    <definedName name="_xlnm.Print_Area" localSheetId="10">'Experiencia (2)'!$B$2:$Z$30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23" l="1"/>
  <c r="G15" i="23" s="1"/>
  <c r="G19" i="23" s="1"/>
  <c r="C11" i="12" s="1"/>
  <c r="G13" i="22"/>
  <c r="G15" i="22" s="1"/>
  <c r="G19" i="22" s="1"/>
  <c r="G13" i="21"/>
  <c r="G15" i="21" s="1"/>
  <c r="G19" i="21" s="1"/>
  <c r="G13" i="20"/>
  <c r="G15" i="20" s="1"/>
  <c r="G19" i="20" s="1"/>
  <c r="C10" i="12" s="1"/>
  <c r="G13" i="18" l="1"/>
  <c r="G15" i="18" s="1"/>
  <c r="G19" i="18" l="1"/>
  <c r="C12" i="12" s="1"/>
  <c r="G15" i="19"/>
  <c r="G17" i="19" s="1"/>
  <c r="G21" i="19" s="1"/>
  <c r="G15" i="17"/>
  <c r="G17" i="17" s="1"/>
  <c r="G21" i="17" s="1"/>
  <c r="G15" i="13"/>
  <c r="G17" i="13" s="1"/>
  <c r="G21" i="13" s="1"/>
  <c r="P30" i="11" l="1"/>
  <c r="O30" i="11"/>
  <c r="R30" i="11" s="1"/>
  <c r="S30" i="11" s="1"/>
  <c r="P29" i="11"/>
  <c r="O29" i="11"/>
  <c r="R29" i="11" s="1"/>
  <c r="S29" i="11" s="1"/>
  <c r="P28" i="11"/>
  <c r="O28" i="11"/>
  <c r="R28" i="11" s="1"/>
  <c r="S28" i="11" s="1"/>
  <c r="D20" i="11"/>
  <c r="F19" i="11"/>
  <c r="F18" i="11"/>
  <c r="F17" i="11"/>
  <c r="F20" i="11" s="1"/>
  <c r="D14" i="11" s="1"/>
  <c r="D13" i="11"/>
  <c r="B49" i="2"/>
  <c r="E14" i="11" l="1"/>
  <c r="B48" i="2"/>
  <c r="B47" i="2" l="1"/>
  <c r="B46" i="2"/>
  <c r="B45" i="2"/>
  <c r="B44" i="2"/>
</calcChain>
</file>

<file path=xl/sharedStrings.xml><?xml version="1.0" encoding="utf-8"?>
<sst xmlns="http://schemas.openxmlformats.org/spreadsheetml/2006/main" count="343" uniqueCount="133">
  <si>
    <t>CONSOLIDADO CRITERIOS DE EVALUACIÓN DE LAS PROPUESTAS</t>
  </si>
  <si>
    <t>PROPONENTE</t>
  </si>
  <si>
    <t>TOTAL PUNTAJE</t>
  </si>
  <si>
    <t>OBSERVACIONES</t>
  </si>
  <si>
    <t>Ver Hoja detallada de asignación de Puntajes</t>
  </si>
  <si>
    <t>CRITERIOS DE EVALUACIÓN DE LAS PROPUESTAS</t>
  </si>
  <si>
    <t>LICITACIÓN PÚBLICA No. LP-003-2024</t>
  </si>
  <si>
    <t>OBJETO: SUMINISTRO E INSTALACIÓN DE ESTANTERÍA PESADA PARA ARCHIVOS DEL MINISTERIO DE TRANSPORTE A NIVEL NACIONAL.</t>
  </si>
  <si>
    <t>Numeral Pliego</t>
  </si>
  <si>
    <t>Factor de Evaluaciòn</t>
  </si>
  <si>
    <t>Requisitos</t>
  </si>
  <si>
    <t>Acredita</t>
  </si>
  <si>
    <t>Cumple / No Cumple</t>
  </si>
  <si>
    <t>Puntaje</t>
  </si>
  <si>
    <t>Observaciones</t>
  </si>
  <si>
    <t xml:space="preserve">4.1.2. </t>
  </si>
  <si>
    <t>FACTOR CALIDAD (45 PUNTOS)
ANEXO 10 FACTORES CALIDAD</t>
  </si>
  <si>
    <t>Suministro de UNA (1) escalera tipo plataforma avión certificado, en aluminio industrial, 3,00 metros de altura, 60 cm de ancho y 3,40 metros de largo, con una plataforma de 60x40 cm, con capacidad de 400 kg, y llantas de hierro fundido con llantas de caucho. 22,5 Puntos</t>
  </si>
  <si>
    <t>Suministro de DOS (2) escalera tipo plataforma avión certificado, en aluminio industrial, 3,00 metros de altura, 60 cm de ancho y 3,40 metros de largo, con una plataforma de 60x40 cm, con capacidad de 400 kg, y llantas de hierro fundido con llantas de caucho.</t>
  </si>
  <si>
    <t>4.1.3</t>
  </si>
  <si>
    <t>APOYO A LA INDUSTRIA NACIONAL (20 PUNTOS)</t>
  </si>
  <si>
    <t>1. Promoción en procesos cuyo objeto incluye bienes y servicios nacionales (20 Puntos):
• Para acreditación de bienes nacionales: se deberá aportar el RPBN vigente a la fecha de presentación de la propuesta, del bien identificado en el presente proceso de selección.
• Para acreditación de servicios nacionales: se deberá certificar vincular el porcentaje mínimo establecido por el Ministerio de Transporte que para el presente proceso equivaldrá al 40% del total de los empleados y contratistas por prestación de servicios colombianos asociados al cumplimiento del contrato.
2. SI SOLO OFRECE SERVICIOS NACIONALES (10 puntos)</t>
  </si>
  <si>
    <t>4.1.4</t>
  </si>
  <si>
    <t>TRABAJADORES EN CONDICION DE DISCAPACIDAD (1 PUNTO)</t>
  </si>
  <si>
    <t>• Certificaciòn del número total de trabajadores 
vinculados a la planta de personal del proponente o sus integrantes a la fecha de cierre del proceso de selección.
• Certificado expedido por el Ministerio del Trabajo, el cual deberá́ estar vigente a la fecha de cierre del proceso de selección</t>
  </si>
  <si>
    <t>4.1.5</t>
  </si>
  <si>
    <t>EMPRENDIMIENTOS Y EMPRESA DE MUJERES (0,25 PUNTOS) E INCENTIVOS MIPYME (0,25 PUNTOS)</t>
  </si>
  <si>
    <t>INCENTIVO PARA EMPRENDIMIENTO Y EMPRESAS DE MUJERES</t>
  </si>
  <si>
    <t>INCENTIVO MIPYMES</t>
  </si>
  <si>
    <t>TOTAL PUNTAJE SIN OFERTA ECONOMICA</t>
  </si>
  <si>
    <t>PUNTAJE TOTAL DE LA OFERTA ECONOMICA</t>
  </si>
  <si>
    <t>TOTAL PUNTAJE PROPONENTE</t>
  </si>
  <si>
    <t>NUMERAL 4.1 NOTA: REDUCCIÓN DE PUNTAJE POR INCUMPLIMIENTO DE CONTRATOS (Art. 58 Ley 2195 de 2022). La entidad deberá reducir durante la evaluación de las ofertas en la etapa precontractual el dos por ciento (2%) del total de los puntos establecidos en el proceso a los proponentes que se les haya impuesto una o más multas o cláusulas penales durante el último año, contado a partir de la fecha prevista para la presentación de las ofertas, sin importar la cuantía y sin perjuicio de las demás consecuencias derivadas del incumplimiento.</t>
  </si>
  <si>
    <t>TOTAL PUNTAJE FINAL DEL PROPONENTE</t>
  </si>
  <si>
    <t>4.1.2</t>
  </si>
  <si>
    <t>CUMPLE</t>
  </si>
  <si>
    <t>APOYO A LA INDUSTRIA NACIONAL (10 PUNTOS)</t>
  </si>
  <si>
    <t>Salario mínimo legal en Colombia</t>
  </si>
  <si>
    <t>1.1.1. Serie histórica en pesos colombianos_periodicidad anual</t>
  </si>
  <si>
    <t/>
  </si>
  <si>
    <t>Información disponible desde el 1 de julio de 1984.</t>
  </si>
  <si>
    <t>Año</t>
  </si>
  <si>
    <t>Salario mínimo diario</t>
  </si>
  <si>
    <t>Salario mínimo mensual</t>
  </si>
  <si>
    <r>
      <rPr>
        <b/>
        <sz val="9"/>
        <color indexed="8"/>
        <rFont val="Helvetica"/>
        <family val="2"/>
      </rPr>
      <t xml:space="preserve">Fuente: </t>
    </r>
    <r>
      <rPr>
        <sz val="9"/>
        <color indexed="8"/>
        <rFont val="Helvetica"/>
        <family val="2"/>
      </rPr>
      <t>Ministerio del Trabajo (</t>
    </r>
    <r>
      <rPr>
        <u/>
        <sz val="9"/>
        <color indexed="12"/>
        <rFont val="Helvetica"/>
        <family val="2"/>
      </rPr>
      <t>www.mintrabajo.gov.co</t>
    </r>
    <r>
      <rPr>
        <sz val="9"/>
        <color indexed="8"/>
        <rFont val="Helvetica"/>
        <family val="2"/>
      </rPr>
      <t>) y decretos del Gobierno Nacional (</t>
    </r>
    <r>
      <rPr>
        <u/>
        <sz val="9"/>
        <color indexed="12"/>
        <rFont val="Helvetica"/>
        <family val="2"/>
      </rPr>
      <t>www.presidencia.gov.co</t>
    </r>
    <r>
      <rPr>
        <sz val="9"/>
        <color indexed="8"/>
        <rFont val="Helvetica"/>
        <family val="2"/>
      </rPr>
      <t>).</t>
    </r>
  </si>
  <si>
    <r>
      <rPr>
        <sz val="9"/>
        <color indexed="8"/>
        <rFont val="Helvetica"/>
        <family val="2"/>
      </rPr>
      <t xml:space="preserve"> </t>
    </r>
    <r>
      <rPr>
        <b/>
        <sz val="9"/>
        <color indexed="8"/>
        <rFont val="Helvetica"/>
        <family val="2"/>
      </rPr>
      <t xml:space="preserve">Nota: </t>
    </r>
    <r>
      <rPr>
        <sz val="9"/>
        <color indexed="8"/>
        <rFont val="Helvetica"/>
        <family val="2"/>
      </rPr>
      <t xml:space="preserve"> desde el 1 de julio de 1984 se unificó el salario mínimo para todos los sectores de la economía.</t>
    </r>
  </si>
  <si>
    <t>EVALUACIÓN TÉCNICA</t>
  </si>
  <si>
    <t>Presupuesto oficial estimado (POE)</t>
  </si>
  <si>
    <t xml:space="preserve">AÑO ACTUAL </t>
  </si>
  <si>
    <t>Presupuesto oficial estimado (SMMLV)</t>
  </si>
  <si>
    <t>100% del POE  (EXPERIENCIA ACREDITADA)</t>
  </si>
  <si>
    <t>Fecha del Cierre del Proceso</t>
  </si>
  <si>
    <t xml:space="preserve">Nombre del Proponente </t>
  </si>
  <si>
    <t>ARCHIVOS Y CARPETAS DE COLOMBIA SAS</t>
  </si>
  <si>
    <t>% de Participación</t>
  </si>
  <si>
    <t>Experiencia Aportada</t>
  </si>
  <si>
    <t>Integrantes</t>
  </si>
  <si>
    <t>No. Contratos Aportados</t>
  </si>
  <si>
    <t>Mayor Experiencia del integrante  con participación minima del 50%</t>
  </si>
  <si>
    <t>DILIGENCIAMIENTO DE LA CARTA DE PRESENTACIÒN DE LA PROPUESTA</t>
  </si>
  <si>
    <t>APORTA DOCUMENTO</t>
  </si>
  <si>
    <t>DILIGENCIAMIENTO REQUISITOS TECNICOS MINIMOS REQUERIDOS (ANEXO NO. 1)</t>
  </si>
  <si>
    <t>RESULTADO EVALUACIÓN</t>
  </si>
  <si>
    <t>CÓDIGOS DE CLASIFICACIÓN UNSPSC</t>
  </si>
  <si>
    <t>EXPERIENCIA</t>
  </si>
  <si>
    <t xml:space="preserve">No. </t>
  </si>
  <si>
    <t>Entidad Contratante</t>
  </si>
  <si>
    <t>Contratista o Integrante que aporta experiencia</t>
  </si>
  <si>
    <t>No contrato</t>
  </si>
  <si>
    <t>Certificación / Acta de Liquidación</t>
  </si>
  <si>
    <t>Objeto</t>
  </si>
  <si>
    <t>Indivicual / Consorcio / UT</t>
  </si>
  <si>
    <t>% de Participacion</t>
  </si>
  <si>
    <t>Documento de 
asociación</t>
  </si>
  <si>
    <t># Consecutivo RUP</t>
  </si>
  <si>
    <t>SMMLV RUP</t>
  </si>
  <si>
    <t>Fecha de Inicio</t>
  </si>
  <si>
    <t>Fecha de Terminacion</t>
  </si>
  <si>
    <t>Año de Terminación</t>
  </si>
  <si>
    <t>Total SMMLV * % Participación (RUP)</t>
  </si>
  <si>
    <t>Valor Total Ejecutado del Contrato ($)</t>
  </si>
  <si>
    <t>SMMLV AÑO DE TERMINACIÓN</t>
  </si>
  <si>
    <t>Valor Total Ejecutado del Contrato expresado en SMMLV</t>
  </si>
  <si>
    <t>46171600</t>
  </si>
  <si>
    <t>92121500</t>
  </si>
  <si>
    <t>92121700</t>
  </si>
  <si>
    <t>Seguridad privada en la modalidad fija y móvil, con y sin arma de fuego, con medios de apoyo tecnológicos</t>
  </si>
  <si>
    <t>1 Contrato con Prestación de los servicios en mínimo 8 departamentos</t>
  </si>
  <si>
    <t>APORTA FORMATO DE RELACIÓN DE EXPERIENCIA</t>
  </si>
  <si>
    <t>X</t>
  </si>
  <si>
    <t>Una garantía suplementaria y/ó adicional por un término de 12 meses para los equipos de aire acondicionado a suministrarse en las siguientes sedes:
-DT Valle del Cauca
-DT Guajira
-DT Huila</t>
  </si>
  <si>
    <t>Para el presente proceso se otorgará puntaje a quienes certifiquen lo siguiente:
1. Promoción en procesos cuyo objeto solo incluye servicios nacionales, y
2. Vincular el porcentaje mínimo establecido por el Ministerio de transporte que para el presente proceso equivaldrá al 40% del total de los empleados y contratistas por prestación de servicios colombianos asociados al cumplimiento del contrato.
Para tal efecto, el proponente deberá presentar documento debidamente firmado en la cual manifieste el ofrecimiento por el Apoyo a la Industria Nacional, teniendo en cuenta lo establecido en la normatividad aplicable, así como lo señalado en el presente proceso y el Manual “Para el manejo de incentivos en los procesos de contratación” de Colombia Compra Eficiente.
Siendo pertinente reiterar que dicha manifestación debe presentarse con la oferta, so pena de no otorgarse el respectivo puntaje por este aspecto, con los datos y las condiciones requeridas en pliego de condiciones; en caso de no cumplir, por ser un requisito de asignación de puntaje no habrá lugar a subsanación.</t>
  </si>
  <si>
    <t>OBJETO: MANTENIMIENTO PREVENTIVO, CORRECTIVO, BOLSA DE REPUESTOS Y COMPRA DE EQUIPOS AIRE ACONDICIONADO PARA LAS SEDES DEL MINISTERIO A NIVEL NACIONAL</t>
  </si>
  <si>
    <t>SELECCIÓN ABREVIADA DE MENOR CUANTÍA No. SAMC-028-2024</t>
  </si>
  <si>
    <t>PUNTAJE TOTAL DE LA OFERTA ECONOMICA (MAXIMO 44,5)</t>
  </si>
  <si>
    <t>REFRICESAR INGENIERIA</t>
  </si>
  <si>
    <t>HIDRAULIC &amp; ENVIROMENTAL DESIGN</t>
  </si>
  <si>
    <t>MULTISISTEMAS MD</t>
  </si>
  <si>
    <t>APICOM S.A.S</t>
  </si>
  <si>
    <t>INPAME S.A.S</t>
  </si>
  <si>
    <t>NO CUMPLE</t>
  </si>
  <si>
    <t>El proponente solo aporta el anexo no. 12</t>
  </si>
  <si>
    <r>
      <t xml:space="preserve">Para la acreditacion de este factor de calidad, los proponentes deberian anexar el anexo 12 y una carta de compromiso, tal como se exige en el pliego de condicones </t>
    </r>
    <r>
      <rPr>
        <i/>
        <sz val="10"/>
        <color theme="1"/>
        <rFont val="Calibri"/>
        <family val="2"/>
        <scheme val="minor"/>
      </rPr>
      <t>"Para el ofrecimiento, los proponentes deberán entregar la correspondiente carta de compromiso mediante la cual se comprometen en caso de resultar adjudicatarios con el presente proceso licitatorio a cumplir con el ofrecimiento de la garantía suplementaria y/ó adicional sin costo alguno para el Ministerio, debidamente suscrita y firmada por el represente legal."</t>
    </r>
  </si>
  <si>
    <t>El proponente aporta documento APOYO A LA INDUSTRIA NACIONAL el cual no cumple con lo exigido en el pleigo de condiciones</t>
  </si>
  <si>
    <r>
      <t xml:space="preserve">El proponente dentro de su ofrecimiento agrego una columna y marco con X todas las opciones, lo cual no es correcto, ya que en el pliego de condiciones se establecieron los requisitos para este factor de ponderacion: </t>
    </r>
    <r>
      <rPr>
        <i/>
        <sz val="10"/>
        <color theme="1"/>
        <rFont val="Calibri"/>
        <family val="2"/>
        <scheme val="minor"/>
      </rPr>
      <t>"Para el presente proceso se otorgará puntaje a quienes certifiquen lo siguiente:
1. Promoción en procesos cuyo objeto solo incluye servicios nacionales, y
2. Vincular el porcentaje mínimo establecido por el Ministerio de transporte que para el presente proceso equivaldrá al 40% del total de los empleados y contratistas por prestación de servicios colombianos asociados al cumplimiento del contrato."</t>
    </r>
  </si>
  <si>
    <t>Aporta ACREDITACION MIPYME, CERTIFICACION DE TAMAÑO EMPRESARIALy RUP</t>
  </si>
  <si>
    <t>El proponente no aprota documentacion para este factor de ponderacion</t>
  </si>
  <si>
    <t>El proponente aporta el anexo no. 12 y la carta de compromiso</t>
  </si>
  <si>
    <t>El proponente aporta CARTA DE APOYO  ALA INDUSTRIA NACIONAL</t>
  </si>
  <si>
    <t>El proponente aporta todos klos documentos solicitados</t>
  </si>
  <si>
    <t>La empresa corresponde a PEQUEÑA EMPRESA</t>
  </si>
  <si>
    <t>La empresa corresponde a MICROEMPRESA</t>
  </si>
  <si>
    <t>El proponente aporta CERTIFICADO APOYO A LA INDUSTRIA NACIONAL</t>
  </si>
  <si>
    <t>El documento aportado no se encuentra firmado por parte de la señora Ana Carolina Romero Camargo</t>
  </si>
  <si>
    <t>El proponente aporta el documento MUJERES 2024, el cual no cumple con lo exigido en el pliego de condiciones</t>
  </si>
  <si>
    <t>FACTOR CALIDAD (45 PUNTOS)
ANEXO 12 FACTORES CALIDAD</t>
  </si>
  <si>
    <t>No se asigna puntaje, toda vez que el proponente se encuentra inmerso en las causales de rechazo n. 5 y  n.8 del numeroal 4.3 CAUSALES DE RECHAZO del pliego de condiciones definitivo</t>
  </si>
  <si>
    <t>Observaciones 13/08/2024</t>
  </si>
  <si>
    <r>
      <t xml:space="preserve">El proponente aporta documento para subsanacion, sin embaro al ser este unn factor que otorga puntaje, no es dable a la entidad aceptar este documento, lo anterior teniendo en cuenta lo establecido en el pliego de condiciones definitivo, en el numeral 2.11 PLAZO MÁXIMO CONCEDIDO A LOS NO HABILITADOS PARA QUE SUBSANEN: </t>
    </r>
    <r>
      <rPr>
        <i/>
        <sz val="11"/>
        <color theme="1"/>
        <rFont val="Calibri"/>
        <family val="2"/>
        <scheme val="minor"/>
      </rPr>
      <t>"Los proponentes que según el informe de verificación de los requisitos habilitantes que no resultaren habilitados, para subsanar la ausencia de requisitos o la falta de documentos referentes a la futura contratación o al proponente, no necesarios para la comparación de las propuestas no servirán de título suficiente para el rechazo de los ofrecimientos hechos. En consecuencia, todos aquellos requisitos de la propuesta que no afecten la asignación de puntaje, deberán ser solicitados por las entidades estatales y deberán ser entregados por los proponentes hasta el término de traslado del informe de evaluación, serán rechazadas las ofertas de aquellos proponentes que no suministren la información y la documentación solicitada por la entidad estatal hasta el plazo anteriormente señalado, de conformidad con lo establecido en el artículo 5 de la Ley 1882 de 2018.</t>
    </r>
    <r>
      <rPr>
        <b/>
        <i/>
        <u/>
        <sz val="11"/>
        <color theme="1"/>
        <rFont val="Calibri"/>
        <family val="2"/>
        <scheme val="minor"/>
      </rPr>
      <t xml:space="preserve"> El oferente no podrá subsanar aquellos requisitos que en virtud de la Ley 1150 de 2007, artículo 5 no pueden subsanarse</t>
    </r>
    <r>
      <rPr>
        <i/>
        <sz val="11"/>
        <color theme="1"/>
        <rFont val="Calibri"/>
        <family val="2"/>
        <scheme val="minor"/>
      </rPr>
      <t>."</t>
    </r>
    <r>
      <rPr>
        <sz val="11"/>
        <color theme="1"/>
        <rFont val="Calibri"/>
        <family val="2"/>
        <scheme val="minor"/>
      </rPr>
      <t xml:space="preserve">
Motivo por el cual, se mantinene la calificacion en ceros (0) dada al proponente por este factor de ponderacion</t>
    </r>
  </si>
  <si>
    <t>Observaciones subsanacion</t>
  </si>
  <si>
    <t>El proponente aporta documento para la subsanacion de estos dos factores de podneracion, sin embaro al ser este un factor que otorga puntaje, no es dable a la entidad aceptar este documento, lo anterior teniendo en cuenta lo establecido en el pliego de condiciones definitivo, en el numeral 2.11 PLAZO MÁXIMO CONCEDIDO A LOS NO HABILITADOS PARA QUE SUBSANEN: "Los proponentes que según el informe de verificación de los requisitos habilitantes que no resultaren habilitados, para subsanar la ausencia de requisitos o la falta de documentos referentes a la futura contratación o al proponente, no necesarios para la comparación de las propuestas no servirán de título suficiente para el rechazo de los ofrecimientos hechos. En consecuencia, todos aquellos requisitos de la propuesta que no afecten la asignación de puntaje, deberán ser solicitados por las entidades estatales y deberán ser entregados por los proponentes hasta el término de traslado del informe de evaluación, serán rechazadas las ofertas de aquellos proponentes que no suministren la información y la documentación solicitada por la entidad estatal hasta el plazo anteriormente señalado, de conformidad con lo establecido en el artículo 5 de la Ley 1882 de 2018. El oferente no podrá subsanar aquellos requisitos que en virtud de la Ley 1150 de 2007, artículo 5 no pueden subsanarse."
Motivo por el cual, se mantinene la calificacion en ceros (0) dada al proponente por este factor de ponderacion</t>
  </si>
  <si>
    <t>No se asigna puntaje, toda vez que el proponente se encuentra inmerso en las causales de rechazo n.7, del numeroal 4.3 CAUSALES DE RECHAZO del pliego de condiciones definitivo</t>
  </si>
  <si>
    <t>No se asigna puntaje, toda vez que el proponente se encuentra inmerso en las causales de rechazo n.7 del numeral 4.3 CAUSALES DE RECHAZO del pliego de condiciones definitivo</t>
  </si>
  <si>
    <t>No se asigna puntaje, toda vez que el proponente se encuentra inmerso en las causales de rechazo n. 5 y  n.8 del numeral 4.3 CAUSALES DE RECHAZO del pliego de condiciones definitivo</t>
  </si>
  <si>
    <t>Comité evaluador:</t>
  </si>
  <si>
    <t>_________________________________</t>
  </si>
  <si>
    <t>Juan Manuel Lopez Morales</t>
  </si>
  <si>
    <t>Andrea Carolina Sanchez Mendez</t>
  </si>
  <si>
    <t>Evaluacion y verificacion financiera</t>
  </si>
  <si>
    <t>Evaluacion y verificacion tecnica</t>
  </si>
  <si>
    <t>Rafael Sangregorio Romero</t>
  </si>
  <si>
    <t>Evaluacion y verificacion juridica</t>
  </si>
  <si>
    <t>Se verifica y no tiene multas o sanciones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</si>
</sst>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6" formatCode="&quot;$&quot;\ #,##0;[Red]\-&quot;$&quot;\ #,##0"/>
    <numFmt numFmtId="8" formatCode="&quot;$&quot;\ #,##0.00;[Red]\-&quot;$&quot;\ #,##0.00"/>
    <numFmt numFmtId="43" formatCode="_-* #,##0.00_-;\-* #,##0.00_-;_-* &quot;-&quot;??_-;_-@_-"/>
    <numFmt numFmtId="164" formatCode="[$$]\ #,##0.00;\-[$$]\ #,##0.00"/>
    <numFmt numFmtId="165" formatCode="#,##0.00\ &quot;SMMLV&quot;"/>
    <numFmt numFmtId="166" formatCode="_(* #,##0.00_);_(* \(#,##0.00\);_(* &quot;-&quot;??_);_(@_)"/>
    <numFmt numFmtId="167" formatCode="_-* #,##0.0000000_-;\-* #,##0.0000000_-;_-* &quot;-&quot;??_-;_-@_-"/>
    <numFmt numFmtId="168" formatCode="0.0000000"/>
    <numFmt numFmtId="169" formatCode="_-* #,##0.00000000_-;\-* #,##0.00000000_-;_-* &quot;-&quot;??_-;_-@_-"/>
    <numFmt numFmtId="170" formatCode="_-* #,##0.0000000_-;\-* #,##0.0000000_-;_-* &quot;-&quot;???????_-;_-@_-"/>
  </numFmts>
  <fonts count="30" x14ac:knownFonts="1">
    <font>
      <sz val="11"/>
      <color theme="1"/>
      <name val="Calibri"/>
      <family val="2"/>
      <scheme val="minor"/>
    </font>
    <font>
      <sz val="11"/>
      <color theme="1"/>
      <name val="Calibri"/>
      <family val="2"/>
      <scheme val="minor"/>
    </font>
    <font>
      <b/>
      <sz val="11"/>
      <color rgb="FF333399"/>
      <name val="Calibri"/>
      <family val="2"/>
    </font>
    <font>
      <sz val="11"/>
      <color rgb="FF333399"/>
      <name val="Calibri"/>
      <family val="2"/>
    </font>
    <font>
      <sz val="9"/>
      <color theme="1"/>
      <name val="Helvetica"/>
      <family val="2"/>
    </font>
    <font>
      <b/>
      <sz val="11"/>
      <color theme="1"/>
      <name val="Calibri"/>
      <family val="2"/>
    </font>
    <font>
      <b/>
      <sz val="9"/>
      <color indexed="8"/>
      <name val="Helvetica"/>
      <family val="2"/>
    </font>
    <font>
      <sz val="9"/>
      <color indexed="8"/>
      <name val="Helvetica"/>
      <family val="2"/>
    </font>
    <font>
      <u/>
      <sz val="9"/>
      <color indexed="12"/>
      <name val="Helvetica"/>
      <family val="2"/>
    </font>
    <font>
      <sz val="11"/>
      <color theme="1"/>
      <name val="Arial"/>
      <family val="2"/>
    </font>
    <font>
      <b/>
      <sz val="11"/>
      <color theme="0"/>
      <name val="Calibri"/>
      <family val="2"/>
      <scheme val="minor"/>
    </font>
    <font>
      <b/>
      <sz val="11"/>
      <color theme="1"/>
      <name val="Calibri"/>
      <family val="2"/>
      <scheme val="minor"/>
    </font>
    <font>
      <b/>
      <sz val="11"/>
      <color theme="1"/>
      <name val="Arial Narrow"/>
      <family val="2"/>
    </font>
    <font>
      <sz val="11"/>
      <name val="Calibri"/>
      <family val="2"/>
      <scheme val="minor"/>
    </font>
    <font>
      <b/>
      <sz val="11"/>
      <name val="Calibri"/>
      <family val="2"/>
      <scheme val="minor"/>
    </font>
    <font>
      <b/>
      <sz val="11"/>
      <color theme="1"/>
      <name val="Nunito Sans 12pt ExtraLight Nor"/>
    </font>
    <font>
      <sz val="11"/>
      <color theme="1"/>
      <name val="Nunito Sans 12pt ExtraLight Nor"/>
    </font>
    <font>
      <b/>
      <sz val="10"/>
      <color theme="1"/>
      <name val="Nunito Sans 12pt ExtraLight Nor"/>
    </font>
    <font>
      <sz val="10"/>
      <color theme="1"/>
      <name val="Nunito Sans 12pt ExtraLight Nor"/>
    </font>
    <font>
      <b/>
      <sz val="11"/>
      <name val="Nunito Sans 12pt ExtraLight Nor"/>
    </font>
    <font>
      <sz val="10"/>
      <name val="Arial Narrow"/>
      <family val="2"/>
    </font>
    <font>
      <sz val="10"/>
      <color theme="1"/>
      <name val="Calibri"/>
      <family val="2"/>
      <scheme val="minor"/>
    </font>
    <font>
      <i/>
      <sz val="10"/>
      <color theme="1"/>
      <name val="Calibri"/>
      <family val="2"/>
      <scheme val="minor"/>
    </font>
    <font>
      <sz val="11"/>
      <color rgb="FFFF0000"/>
      <name val="Calibri"/>
      <family val="2"/>
      <scheme val="minor"/>
    </font>
    <font>
      <sz val="10"/>
      <color rgb="FFFF0000"/>
      <name val="Arial Narrow"/>
      <family val="2"/>
    </font>
    <font>
      <b/>
      <sz val="11"/>
      <color rgb="FFFF0000"/>
      <name val="Nunito Sans 12pt ExtraLight Nor"/>
    </font>
    <font>
      <sz val="11"/>
      <color rgb="FFFF0000"/>
      <name val="Nunito Sans 12pt ExtraLight Nor"/>
    </font>
    <font>
      <b/>
      <sz val="11"/>
      <color rgb="FFFF0000"/>
      <name val="Calibri"/>
      <family val="2"/>
      <scheme val="minor"/>
    </font>
    <font>
      <i/>
      <sz val="11"/>
      <color theme="1"/>
      <name val="Calibri"/>
      <family val="2"/>
      <scheme val="minor"/>
    </font>
    <font>
      <b/>
      <i/>
      <u/>
      <sz val="11"/>
      <color theme="1"/>
      <name val="Calibri"/>
      <family val="2"/>
      <scheme val="minor"/>
    </font>
  </fonts>
  <fills count="10">
    <fill>
      <patternFill patternType="none"/>
    </fill>
    <fill>
      <patternFill patternType="gray125"/>
    </fill>
    <fill>
      <patternFill patternType="solid">
        <fgColor rgb="FFFFFFFF"/>
      </patternFill>
    </fill>
    <fill>
      <patternFill patternType="solid">
        <fgColor rgb="FFCFE0F1"/>
      </patternFill>
    </fill>
    <fill>
      <patternFill patternType="solid">
        <fgColor rgb="FFF2F5F9"/>
      </patternFill>
    </fill>
    <fill>
      <patternFill patternType="solid">
        <fgColor rgb="FFCFE0F1"/>
        <bgColor indexed="64"/>
      </patternFill>
    </fill>
    <fill>
      <patternFill patternType="solid">
        <fgColor rgb="FFFFFFFF"/>
        <bgColor indexed="64"/>
      </patternFill>
    </fill>
    <fill>
      <patternFill patternType="solid">
        <fgColor rgb="FF867EEC"/>
        <bgColor indexed="64"/>
      </patternFill>
    </fill>
    <fill>
      <patternFill patternType="solid">
        <fgColor theme="0"/>
        <bgColor indexed="64"/>
      </patternFill>
    </fill>
    <fill>
      <patternFill patternType="solid">
        <fgColor theme="9" tint="0.59999389629810485"/>
        <bgColor indexed="64"/>
      </patternFill>
    </fill>
  </fills>
  <borders count="50">
    <border>
      <left/>
      <right/>
      <top/>
      <bottom/>
      <diagonal/>
    </border>
    <border>
      <left/>
      <right/>
      <top/>
      <bottom style="thick">
        <color rgb="FFA3BED8"/>
      </bottom>
      <diagonal/>
    </border>
    <border>
      <left style="thin">
        <color rgb="FF979991"/>
      </left>
      <right/>
      <top/>
      <bottom/>
      <diagonal/>
    </border>
    <border>
      <left/>
      <right/>
      <top style="thin">
        <color rgb="FF979991"/>
      </top>
      <bottom/>
      <diagonal/>
    </border>
    <border>
      <left style="thin">
        <color rgb="FF979991"/>
      </left>
      <right/>
      <top style="thin">
        <color rgb="FF979991"/>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s>
  <cellStyleXfs count="5">
    <xf numFmtId="0" fontId="0" fillId="0" borderId="0"/>
    <xf numFmtId="0" fontId="9" fillId="0" borderId="0"/>
    <xf numFmtId="43"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cellStyleXfs>
  <cellXfs count="204">
    <xf numFmtId="0" fontId="0" fillId="0" borderId="0" xfId="0"/>
    <xf numFmtId="0" fontId="0" fillId="0" borderId="0" xfId="0" applyAlignment="1">
      <alignment horizontal="center" vertical="top" wrapText="1"/>
    </xf>
    <xf numFmtId="0" fontId="4" fillId="0" borderId="0" xfId="0" applyFont="1" applyAlignment="1">
      <alignment horizontal="left" wrapText="1"/>
    </xf>
    <xf numFmtId="0" fontId="5" fillId="2" borderId="0" xfId="0" applyFont="1" applyFill="1" applyAlignment="1">
      <alignment horizontal="center" vertical="center" wrapText="1"/>
    </xf>
    <xf numFmtId="0" fontId="5" fillId="2" borderId="2" xfId="0" applyFont="1" applyFill="1" applyBorder="1" applyAlignment="1">
      <alignment horizontal="center" vertical="center" wrapText="1"/>
    </xf>
    <xf numFmtId="1" fontId="0" fillId="3" borderId="3" xfId="0" applyNumberFormat="1" applyFill="1" applyBorder="1" applyAlignment="1">
      <alignment horizontal="right" vertical="center" wrapText="1"/>
    </xf>
    <xf numFmtId="164" fontId="0" fillId="2" borderId="4" xfId="0" applyNumberFormat="1" applyFill="1" applyBorder="1" applyAlignment="1">
      <alignment horizontal="right" vertical="center" wrapText="1"/>
    </xf>
    <xf numFmtId="164" fontId="0" fillId="4" borderId="4" xfId="0" applyNumberFormat="1" applyFill="1" applyBorder="1" applyAlignment="1">
      <alignment horizontal="right" vertical="center" wrapText="1"/>
    </xf>
    <xf numFmtId="1" fontId="0" fillId="5" borderId="3" xfId="0" applyNumberFormat="1" applyFill="1" applyBorder="1" applyAlignment="1">
      <alignment horizontal="right" vertical="center" wrapText="1"/>
    </xf>
    <xf numFmtId="164" fontId="0" fillId="6" borderId="4" xfId="0" applyNumberFormat="1" applyFill="1" applyBorder="1" applyAlignment="1">
      <alignment horizontal="right" vertical="center" wrapText="1"/>
    </xf>
    <xf numFmtId="0" fontId="0" fillId="0" borderId="0" xfId="0" applyAlignment="1">
      <alignment horizontal="left" vertical="top" wrapText="1"/>
    </xf>
    <xf numFmtId="0" fontId="0" fillId="0" borderId="0" xfId="0" applyAlignment="1">
      <alignment vertical="center"/>
    </xf>
    <xf numFmtId="0" fontId="10" fillId="7" borderId="5" xfId="0" applyFont="1" applyFill="1" applyBorder="1" applyAlignment="1">
      <alignment horizontal="center" vertical="center" wrapText="1"/>
    </xf>
    <xf numFmtId="0" fontId="0" fillId="0" borderId="0" xfId="0" applyAlignment="1">
      <alignment vertical="center" wrapText="1"/>
    </xf>
    <xf numFmtId="0" fontId="11" fillId="9" borderId="5" xfId="0" applyFont="1" applyFill="1" applyBorder="1" applyAlignment="1">
      <alignment horizontal="center" vertical="center" wrapText="1"/>
    </xf>
    <xf numFmtId="0" fontId="0" fillId="8" borderId="0" xfId="0" applyFill="1" applyAlignment="1">
      <alignment vertical="center"/>
    </xf>
    <xf numFmtId="0" fontId="13" fillId="8" borderId="0" xfId="0" applyFont="1" applyFill="1" applyAlignment="1">
      <alignment vertical="center"/>
    </xf>
    <xf numFmtId="0" fontId="13" fillId="8" borderId="9" xfId="0" applyFont="1" applyFill="1" applyBorder="1" applyAlignment="1">
      <alignment horizontal="center" vertical="center" wrapText="1"/>
    </xf>
    <xf numFmtId="0" fontId="13" fillId="8" borderId="7" xfId="0" applyFont="1" applyFill="1" applyBorder="1" applyAlignment="1">
      <alignment horizontal="center" vertical="center" wrapText="1"/>
    </xf>
    <xf numFmtId="0" fontId="0" fillId="0" borderId="10" xfId="0" applyBorder="1"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justify" vertical="center" wrapText="1"/>
    </xf>
    <xf numFmtId="0" fontId="0" fillId="8" borderId="5" xfId="0" applyFill="1" applyBorder="1" applyAlignment="1">
      <alignment horizontal="center" vertical="center"/>
    </xf>
    <xf numFmtId="9" fontId="0" fillId="0" borderId="5" xfId="0" applyNumberFormat="1" applyBorder="1" applyAlignment="1">
      <alignment horizontal="center" vertical="center"/>
    </xf>
    <xf numFmtId="0" fontId="0" fillId="0" borderId="5" xfId="0" applyBorder="1" applyAlignment="1">
      <alignment horizontal="center" vertical="center"/>
    </xf>
    <xf numFmtId="4" fontId="0" fillId="8" borderId="5" xfId="0" applyNumberFormat="1" applyFill="1" applyBorder="1" applyAlignment="1">
      <alignment horizontal="center" vertical="center"/>
    </xf>
    <xf numFmtId="15" fontId="0" fillId="0" borderId="5" xfId="0" applyNumberFormat="1" applyBorder="1" applyAlignment="1">
      <alignment horizontal="center" vertical="center"/>
    </xf>
    <xf numFmtId="8" fontId="0" fillId="0" borderId="5" xfId="0" applyNumberFormat="1" applyBorder="1" applyAlignment="1">
      <alignment vertical="center"/>
    </xf>
    <xf numFmtId="4" fontId="0" fillId="0" borderId="5" xfId="0" applyNumberFormat="1" applyBorder="1" applyAlignment="1">
      <alignment horizontal="center" vertical="center"/>
    </xf>
    <xf numFmtId="0" fontId="0" fillId="0" borderId="5" xfId="0" applyBorder="1" applyAlignment="1">
      <alignment horizontal="left" vertical="center" wrapText="1"/>
    </xf>
    <xf numFmtId="0" fontId="0" fillId="0" borderId="11" xfId="0" applyBorder="1" applyAlignment="1">
      <alignment horizontal="center" vertical="center"/>
    </xf>
    <xf numFmtId="0" fontId="0" fillId="0" borderId="8" xfId="0" applyBorder="1" applyAlignment="1">
      <alignment horizontal="center" vertical="center" wrapText="1"/>
    </xf>
    <xf numFmtId="0" fontId="0" fillId="0" borderId="8" xfId="0" applyBorder="1" applyAlignment="1">
      <alignment horizontal="center" vertical="center"/>
    </xf>
    <xf numFmtId="0" fontId="0" fillId="0" borderId="8" xfId="0" applyBorder="1" applyAlignment="1">
      <alignment horizontal="justify" vertical="center" wrapText="1"/>
    </xf>
    <xf numFmtId="9" fontId="0" fillId="0" borderId="8" xfId="0" applyNumberFormat="1" applyBorder="1" applyAlignment="1">
      <alignment horizontal="center" vertical="center"/>
    </xf>
    <xf numFmtId="4" fontId="0" fillId="0" borderId="8" xfId="0" applyNumberFormat="1" applyBorder="1" applyAlignment="1">
      <alignment horizontal="center" vertical="center"/>
    </xf>
    <xf numFmtId="15" fontId="0" fillId="0" borderId="8" xfId="0" applyNumberFormat="1" applyBorder="1" applyAlignment="1">
      <alignment horizontal="center" vertical="center"/>
    </xf>
    <xf numFmtId="8" fontId="0" fillId="0" borderId="8" xfId="0" applyNumberFormat="1" applyBorder="1" applyAlignment="1">
      <alignment vertical="center"/>
    </xf>
    <xf numFmtId="0" fontId="0" fillId="0" borderId="8" xfId="0" applyBorder="1" applyAlignment="1">
      <alignment horizontal="left" vertical="center" wrapText="1"/>
    </xf>
    <xf numFmtId="0" fontId="11" fillId="9" borderId="5" xfId="0" applyFont="1" applyFill="1" applyBorder="1" applyAlignment="1">
      <alignment horizontal="center" vertical="center"/>
    </xf>
    <xf numFmtId="165" fontId="11" fillId="8" borderId="0" xfId="0" applyNumberFormat="1" applyFont="1" applyFill="1" applyAlignment="1">
      <alignment vertical="center"/>
    </xf>
    <xf numFmtId="9" fontId="11" fillId="9" borderId="5" xfId="3" applyFont="1" applyFill="1" applyBorder="1" applyAlignment="1">
      <alignment horizontal="center" vertical="center"/>
    </xf>
    <xf numFmtId="43" fontId="11" fillId="8" borderId="5" xfId="2" applyFont="1" applyFill="1" applyBorder="1" applyAlignment="1">
      <alignment vertical="center"/>
    </xf>
    <xf numFmtId="165" fontId="11" fillId="0" borderId="7" xfId="0" applyNumberFormat="1" applyFont="1" applyBorder="1" applyAlignment="1">
      <alignment vertical="center"/>
    </xf>
    <xf numFmtId="4" fontId="0" fillId="8" borderId="8" xfId="0" applyNumberFormat="1" applyFill="1" applyBorder="1" applyAlignment="1">
      <alignment horizontal="center" vertical="center"/>
    </xf>
    <xf numFmtId="0" fontId="11" fillId="0" borderId="0" xfId="0" applyFont="1" applyAlignment="1">
      <alignment horizontal="left" vertical="center" wrapText="1"/>
    </xf>
    <xf numFmtId="0" fontId="11" fillId="0" borderId="0" xfId="0" applyFont="1" applyAlignment="1">
      <alignment horizontal="center" vertical="center"/>
    </xf>
    <xf numFmtId="0" fontId="0" fillId="8" borderId="0" xfId="0" applyFill="1"/>
    <xf numFmtId="0" fontId="11" fillId="8" borderId="0" xfId="0" applyFont="1" applyFill="1" applyAlignment="1">
      <alignment horizontal="left" vertical="center" wrapText="1"/>
    </xf>
    <xf numFmtId="0" fontId="0" fillId="8" borderId="13" xfId="0" applyFill="1" applyBorder="1"/>
    <xf numFmtId="0" fontId="0" fillId="8" borderId="14" xfId="0" applyFill="1" applyBorder="1"/>
    <xf numFmtId="0" fontId="0" fillId="8" borderId="18" xfId="0" applyFill="1" applyBorder="1"/>
    <xf numFmtId="0" fontId="0" fillId="8" borderId="19" xfId="0" applyFill="1" applyBorder="1"/>
    <xf numFmtId="0" fontId="0" fillId="0" borderId="26" xfId="0" applyBorder="1" applyAlignment="1">
      <alignment wrapText="1"/>
    </xf>
    <xf numFmtId="0" fontId="0" fillId="8" borderId="27" xfId="0" applyFill="1" applyBorder="1"/>
    <xf numFmtId="0" fontId="0" fillId="8" borderId="28" xfId="0" applyFill="1" applyBorder="1"/>
    <xf numFmtId="0" fontId="0" fillId="0" borderId="29" xfId="0" applyBorder="1" applyAlignment="1">
      <alignment wrapText="1"/>
    </xf>
    <xf numFmtId="0" fontId="0" fillId="8" borderId="21" xfId="0" applyFill="1" applyBorder="1"/>
    <xf numFmtId="0" fontId="0" fillId="8" borderId="31" xfId="0" applyFill="1" applyBorder="1"/>
    <xf numFmtId="0" fontId="0" fillId="8" borderId="0" xfId="0" applyFill="1" applyAlignment="1">
      <alignment horizontal="left"/>
    </xf>
    <xf numFmtId="0" fontId="0" fillId="0" borderId="13" xfId="0" applyBorder="1" applyAlignment="1">
      <alignment horizontal="left" vertical="center"/>
    </xf>
    <xf numFmtId="0" fontId="11" fillId="8" borderId="30" xfId="0" applyFont="1" applyFill="1" applyBorder="1" applyAlignment="1">
      <alignment horizontal="center" vertical="center"/>
    </xf>
    <xf numFmtId="0" fontId="11" fillId="8" borderId="24" xfId="0" applyFont="1" applyFill="1" applyBorder="1" applyAlignment="1">
      <alignment horizontal="center" vertical="center"/>
    </xf>
    <xf numFmtId="0" fontId="11" fillId="8" borderId="19" xfId="0" applyFont="1" applyFill="1" applyBorder="1" applyAlignment="1">
      <alignment horizontal="center"/>
    </xf>
    <xf numFmtId="0" fontId="0" fillId="8" borderId="22" xfId="0" applyFill="1" applyBorder="1"/>
    <xf numFmtId="0" fontId="0" fillId="8" borderId="13" xfId="0" applyFill="1" applyBorder="1" applyAlignment="1">
      <alignment horizontal="center" vertical="center"/>
    </xf>
    <xf numFmtId="0" fontId="0" fillId="8" borderId="27" xfId="0" applyFill="1" applyBorder="1" applyAlignment="1">
      <alignment horizontal="center" vertical="center"/>
    </xf>
    <xf numFmtId="0" fontId="0" fillId="8" borderId="21" xfId="0" applyFill="1" applyBorder="1" applyAlignment="1">
      <alignment horizontal="center" vertical="center"/>
    </xf>
    <xf numFmtId="4" fontId="0" fillId="0" borderId="5" xfId="0" applyNumberFormat="1" applyBorder="1" applyAlignment="1">
      <alignment vertical="center"/>
    </xf>
    <xf numFmtId="4" fontId="0" fillId="0" borderId="7" xfId="0" applyNumberFormat="1" applyBorder="1" applyAlignment="1">
      <alignment vertical="center"/>
    </xf>
    <xf numFmtId="4" fontId="0" fillId="0" borderId="8" xfId="0" applyNumberFormat="1" applyBorder="1" applyAlignment="1">
      <alignment vertical="center"/>
    </xf>
    <xf numFmtId="0" fontId="0" fillId="0" borderId="5" xfId="2" applyNumberFormat="1" applyFont="1" applyBorder="1" applyAlignment="1">
      <alignment horizontal="center" vertical="center"/>
    </xf>
    <xf numFmtId="43" fontId="0" fillId="0" borderId="0" xfId="2" applyFont="1" applyAlignment="1">
      <alignment vertical="center"/>
    </xf>
    <xf numFmtId="43" fontId="11" fillId="9" borderId="5" xfId="0" applyNumberFormat="1" applyFont="1" applyFill="1" applyBorder="1" applyAlignment="1">
      <alignment vertical="center"/>
    </xf>
    <xf numFmtId="0" fontId="11" fillId="0" borderId="5" xfId="0" applyFont="1" applyBorder="1" applyAlignment="1">
      <alignment horizontal="center" vertical="center"/>
    </xf>
    <xf numFmtId="165" fontId="11" fillId="0" borderId="0" xfId="0" applyNumberFormat="1" applyFont="1" applyAlignment="1">
      <alignment vertical="center"/>
    </xf>
    <xf numFmtId="165" fontId="11" fillId="0" borderId="5" xfId="0" applyNumberFormat="1" applyFont="1" applyBorder="1" applyAlignment="1">
      <alignment horizontal="center" vertical="center"/>
    </xf>
    <xf numFmtId="15" fontId="11" fillId="0" borderId="5" xfId="0" applyNumberFormat="1" applyFont="1" applyBorder="1" applyAlignment="1">
      <alignment horizontal="center" vertical="center"/>
    </xf>
    <xf numFmtId="0" fontId="14" fillId="8" borderId="6" xfId="0" applyFont="1" applyFill="1" applyBorder="1" applyAlignment="1">
      <alignment horizontal="center" vertical="center" wrapText="1"/>
    </xf>
    <xf numFmtId="0" fontId="0" fillId="8" borderId="32" xfId="0" applyFill="1" applyBorder="1"/>
    <xf numFmtId="0" fontId="0" fillId="8" borderId="36" xfId="0" applyFill="1" applyBorder="1"/>
    <xf numFmtId="0" fontId="13" fillId="8" borderId="33" xfId="0" applyFont="1" applyFill="1" applyBorder="1" applyAlignment="1">
      <alignment horizontal="left" vertical="center" wrapText="1"/>
    </xf>
    <xf numFmtId="0" fontId="13" fillId="8" borderId="35" xfId="0" applyFont="1" applyFill="1" applyBorder="1" applyAlignment="1">
      <alignment horizontal="left" vertical="center" wrapText="1"/>
    </xf>
    <xf numFmtId="0" fontId="14" fillId="8" borderId="29" xfId="0" applyFont="1" applyFill="1" applyBorder="1" applyAlignment="1">
      <alignment horizontal="center" vertical="center" wrapText="1"/>
    </xf>
    <xf numFmtId="0" fontId="14" fillId="8" borderId="23" xfId="0" applyFont="1" applyFill="1" applyBorder="1" applyAlignment="1">
      <alignment horizontal="center" vertical="center" wrapText="1"/>
    </xf>
    <xf numFmtId="0" fontId="14" fillId="8" borderId="38" xfId="0" applyFont="1" applyFill="1" applyBorder="1" applyAlignment="1">
      <alignment horizontal="center" vertical="center" wrapText="1"/>
    </xf>
    <xf numFmtId="0" fontId="11" fillId="0" borderId="25" xfId="0" applyFont="1" applyBorder="1" applyAlignment="1">
      <alignment horizontal="center" vertical="center" wrapText="1"/>
    </xf>
    <xf numFmtId="0" fontId="11" fillId="0" borderId="20" xfId="0" applyFont="1" applyBorder="1" applyAlignment="1">
      <alignment horizontal="center" vertical="center" wrapText="1"/>
    </xf>
    <xf numFmtId="6" fontId="12" fillId="0" borderId="5" xfId="2" applyNumberFormat="1" applyFont="1" applyBorder="1" applyAlignment="1">
      <alignment horizontal="center"/>
    </xf>
    <xf numFmtId="0" fontId="0" fillId="8" borderId="18" xfId="0" applyFill="1" applyBorder="1" applyAlignment="1">
      <alignment horizontal="center" vertical="center"/>
    </xf>
    <xf numFmtId="0" fontId="11" fillId="8" borderId="34" xfId="0" applyFont="1" applyFill="1" applyBorder="1" applyAlignment="1">
      <alignment horizontal="center" vertical="center"/>
    </xf>
    <xf numFmtId="0" fontId="0" fillId="0" borderId="18" xfId="0" applyBorder="1" applyAlignment="1">
      <alignment horizontal="left" vertical="center"/>
    </xf>
    <xf numFmtId="167" fontId="0" fillId="8" borderId="16" xfId="2" applyNumberFormat="1" applyFont="1" applyFill="1" applyBorder="1" applyAlignment="1">
      <alignment horizontal="center"/>
    </xf>
    <xf numFmtId="167" fontId="11" fillId="8" borderId="22" xfId="2" applyNumberFormat="1" applyFont="1" applyFill="1" applyBorder="1" applyAlignment="1">
      <alignment horizontal="center"/>
    </xf>
    <xf numFmtId="168" fontId="11" fillId="8" borderId="22" xfId="0" applyNumberFormat="1" applyFont="1" applyFill="1" applyBorder="1" applyAlignment="1">
      <alignment horizontal="center"/>
    </xf>
    <xf numFmtId="0" fontId="11" fillId="8" borderId="27" xfId="0" applyFont="1" applyFill="1" applyBorder="1" applyAlignment="1">
      <alignment horizontal="center" vertical="center"/>
    </xf>
    <xf numFmtId="0" fontId="0" fillId="8" borderId="28" xfId="0" applyFill="1" applyBorder="1" applyAlignment="1">
      <alignment horizontal="left" vertical="center" wrapText="1"/>
    </xf>
    <xf numFmtId="0" fontId="11" fillId="8" borderId="13" xfId="0" applyFont="1" applyFill="1" applyBorder="1" applyAlignment="1">
      <alignment horizontal="center" vertical="center"/>
    </xf>
    <xf numFmtId="0" fontId="11" fillId="8" borderId="18" xfId="0" applyFont="1" applyFill="1" applyBorder="1" applyAlignment="1">
      <alignment horizontal="center" vertical="center"/>
    </xf>
    <xf numFmtId="168" fontId="11" fillId="8" borderId="19" xfId="0" applyNumberFormat="1" applyFont="1" applyFill="1" applyBorder="1" applyAlignment="1">
      <alignment horizontal="center"/>
    </xf>
    <xf numFmtId="0" fontId="13" fillId="8" borderId="13" xfId="0" applyFont="1" applyFill="1" applyBorder="1" applyAlignment="1">
      <alignment horizontal="left" vertical="center" wrapText="1"/>
    </xf>
    <xf numFmtId="0" fontId="11" fillId="8" borderId="25" xfId="0" applyFont="1" applyFill="1" applyBorder="1" applyAlignment="1">
      <alignment horizontal="center" vertical="center"/>
    </xf>
    <xf numFmtId="0" fontId="11" fillId="0" borderId="27" xfId="0" applyFont="1" applyBorder="1" applyAlignment="1">
      <alignment horizontal="center" vertical="center" wrapText="1"/>
    </xf>
    <xf numFmtId="0" fontId="0" fillId="0" borderId="27" xfId="0" applyBorder="1" applyAlignment="1">
      <alignment vertical="center" wrapText="1"/>
    </xf>
    <xf numFmtId="0" fontId="0" fillId="8" borderId="13" xfId="0" applyFill="1" applyBorder="1" applyAlignment="1">
      <alignment horizontal="center" wrapText="1"/>
    </xf>
    <xf numFmtId="0" fontId="0" fillId="8" borderId="18" xfId="0" applyFill="1" applyBorder="1" applyAlignment="1">
      <alignment horizontal="center" wrapText="1"/>
    </xf>
    <xf numFmtId="0" fontId="15" fillId="8" borderId="0" xfId="0" applyFont="1" applyFill="1" applyAlignment="1">
      <alignment vertical="center"/>
    </xf>
    <xf numFmtId="0" fontId="16" fillId="8" borderId="0" xfId="0" applyFont="1" applyFill="1"/>
    <xf numFmtId="0" fontId="15" fillId="8" borderId="0" xfId="0" applyFont="1" applyFill="1" applyAlignment="1">
      <alignment horizontal="center" vertical="center" wrapText="1"/>
    </xf>
    <xf numFmtId="167" fontId="15" fillId="8" borderId="0" xfId="2" applyNumberFormat="1" applyFont="1" applyFill="1" applyAlignment="1">
      <alignment horizontal="center" vertical="center" wrapText="1"/>
    </xf>
    <xf numFmtId="0" fontId="17" fillId="8" borderId="5" xfId="0" applyFont="1" applyFill="1" applyBorder="1" applyAlignment="1">
      <alignment horizontal="center" vertical="center"/>
    </xf>
    <xf numFmtId="167" fontId="15" fillId="8" borderId="5" xfId="2" applyNumberFormat="1" applyFont="1" applyFill="1" applyBorder="1" applyAlignment="1">
      <alignment horizontal="center"/>
    </xf>
    <xf numFmtId="0" fontId="15" fillId="8" borderId="5" xfId="0" applyFont="1" applyFill="1" applyBorder="1" applyAlignment="1">
      <alignment horizontal="center"/>
    </xf>
    <xf numFmtId="167" fontId="19" fillId="8" borderId="5" xfId="2" applyNumberFormat="1" applyFont="1" applyFill="1" applyBorder="1" applyAlignment="1">
      <alignment horizontal="center"/>
    </xf>
    <xf numFmtId="0" fontId="16" fillId="8" borderId="5" xfId="0" applyFont="1" applyFill="1" applyBorder="1"/>
    <xf numFmtId="167" fontId="16" fillId="8" borderId="0" xfId="2" applyNumberFormat="1" applyFont="1" applyFill="1"/>
    <xf numFmtId="0" fontId="14" fillId="8" borderId="43" xfId="0" applyFont="1" applyFill="1" applyBorder="1" applyAlignment="1">
      <alignment horizontal="center" vertical="center" wrapText="1"/>
    </xf>
    <xf numFmtId="0" fontId="0" fillId="8" borderId="21" xfId="0" applyFill="1" applyBorder="1" applyAlignment="1">
      <alignment horizontal="center" vertical="center" wrapText="1"/>
    </xf>
    <xf numFmtId="0" fontId="11" fillId="8" borderId="21" xfId="0" applyFont="1" applyFill="1" applyBorder="1" applyAlignment="1">
      <alignment horizontal="center" vertical="center"/>
    </xf>
    <xf numFmtId="0" fontId="0" fillId="8" borderId="22" xfId="0" applyFill="1" applyBorder="1" applyAlignment="1">
      <alignment horizontal="center" vertical="center"/>
    </xf>
    <xf numFmtId="0" fontId="18" fillId="8" borderId="0" xfId="0" applyFont="1" applyFill="1" applyAlignment="1">
      <alignment horizontal="left" vertical="center" wrapText="1"/>
    </xf>
    <xf numFmtId="167" fontId="19" fillId="8" borderId="0" xfId="2" applyNumberFormat="1" applyFont="1" applyFill="1" applyBorder="1" applyAlignment="1">
      <alignment horizontal="center"/>
    </xf>
    <xf numFmtId="0" fontId="0" fillId="8" borderId="27" xfId="0" applyFill="1" applyBorder="1" applyAlignment="1">
      <alignment horizontal="center" vertical="center" wrapText="1"/>
    </xf>
    <xf numFmtId="0" fontId="11" fillId="0" borderId="13" xfId="0" applyFont="1" applyBorder="1" applyAlignment="1">
      <alignment horizontal="center" vertical="center" wrapText="1"/>
    </xf>
    <xf numFmtId="0" fontId="20" fillId="8" borderId="5" xfId="0" applyFont="1" applyFill="1" applyBorder="1" applyAlignment="1">
      <alignment horizontal="left" vertical="center" wrapText="1"/>
    </xf>
    <xf numFmtId="0" fontId="0" fillId="8" borderId="13" xfId="0" applyFill="1" applyBorder="1" applyAlignment="1">
      <alignment horizontal="center" vertical="center" wrapText="1"/>
    </xf>
    <xf numFmtId="0" fontId="0" fillId="8" borderId="18" xfId="0" applyFill="1" applyBorder="1" applyAlignment="1">
      <alignment horizontal="center" vertical="center" wrapText="1"/>
    </xf>
    <xf numFmtId="0" fontId="11" fillId="0" borderId="13" xfId="0" applyFont="1" applyBorder="1" applyAlignment="1">
      <alignment horizontal="center" vertical="center" wrapText="1"/>
    </xf>
    <xf numFmtId="0" fontId="24" fillId="8" borderId="5" xfId="0" applyFont="1" applyFill="1" applyBorder="1" applyAlignment="1">
      <alignment horizontal="left" vertical="center" wrapText="1"/>
    </xf>
    <xf numFmtId="0" fontId="26" fillId="8" borderId="5" xfId="0" applyFont="1" applyFill="1" applyBorder="1" applyAlignment="1">
      <alignment wrapText="1"/>
    </xf>
    <xf numFmtId="169" fontId="25" fillId="8" borderId="5" xfId="2" applyNumberFormat="1" applyFont="1" applyFill="1" applyBorder="1" applyAlignment="1">
      <alignment horizontal="center" vertical="center"/>
    </xf>
    <xf numFmtId="0" fontId="27" fillId="8" borderId="21" xfId="0" applyFont="1" applyFill="1" applyBorder="1" applyAlignment="1">
      <alignment horizontal="center" vertical="center"/>
    </xf>
    <xf numFmtId="0" fontId="27" fillId="8" borderId="27" xfId="0" applyFont="1" applyFill="1" applyBorder="1" applyAlignment="1">
      <alignment horizontal="center" vertical="center"/>
    </xf>
    <xf numFmtId="0" fontId="27" fillId="8" borderId="13" xfId="0" applyFont="1" applyFill="1" applyBorder="1" applyAlignment="1">
      <alignment horizontal="center" vertical="center"/>
    </xf>
    <xf numFmtId="0" fontId="27" fillId="8" borderId="18" xfId="0" applyFont="1" applyFill="1" applyBorder="1" applyAlignment="1">
      <alignment horizontal="center" vertical="center"/>
    </xf>
    <xf numFmtId="0" fontId="27" fillId="8" borderId="34" xfId="0" applyFont="1" applyFill="1" applyBorder="1" applyAlignment="1">
      <alignment horizontal="center" vertical="center"/>
    </xf>
    <xf numFmtId="167" fontId="23" fillId="8" borderId="16" xfId="2" applyNumberFormat="1" applyFont="1" applyFill="1" applyBorder="1" applyAlignment="1">
      <alignment horizontal="center"/>
    </xf>
    <xf numFmtId="168" fontId="27" fillId="8" borderId="19" xfId="0" applyNumberFormat="1" applyFont="1" applyFill="1" applyBorder="1" applyAlignment="1">
      <alignment horizontal="center"/>
    </xf>
    <xf numFmtId="0" fontId="23" fillId="8" borderId="0" xfId="0" applyFont="1" applyFill="1"/>
    <xf numFmtId="0" fontId="23" fillId="8" borderId="22" xfId="0" applyFont="1" applyFill="1" applyBorder="1" applyAlignment="1">
      <alignment horizontal="center" vertical="center"/>
    </xf>
    <xf numFmtId="167" fontId="27" fillId="8" borderId="22" xfId="2" applyNumberFormat="1" applyFont="1" applyFill="1" applyBorder="1" applyAlignment="1">
      <alignment horizontal="center"/>
    </xf>
    <xf numFmtId="0" fontId="0" fillId="8" borderId="46" xfId="0" applyFill="1" applyBorder="1"/>
    <xf numFmtId="0" fontId="0" fillId="8" borderId="47" xfId="0" applyFill="1" applyBorder="1" applyAlignment="1">
      <alignment horizontal="left" vertical="center" wrapText="1"/>
    </xf>
    <xf numFmtId="0" fontId="0" fillId="8" borderId="48" xfId="0" applyFill="1" applyBorder="1"/>
    <xf numFmtId="0" fontId="0" fillId="8" borderId="46" xfId="0" applyFill="1" applyBorder="1" applyAlignment="1">
      <alignment vertical="top" wrapText="1"/>
    </xf>
    <xf numFmtId="0" fontId="0" fillId="8" borderId="6" xfId="0" applyFill="1" applyBorder="1"/>
    <xf numFmtId="0" fontId="0" fillId="8" borderId="33" xfId="0" applyFill="1" applyBorder="1" applyAlignment="1">
      <alignment vertical="center" wrapText="1"/>
    </xf>
    <xf numFmtId="0" fontId="0" fillId="8" borderId="35" xfId="0" applyFill="1" applyBorder="1"/>
    <xf numFmtId="0" fontId="11" fillId="8" borderId="6" xfId="0" applyFont="1" applyFill="1" applyBorder="1" applyAlignment="1">
      <alignment horizontal="center" vertical="center"/>
    </xf>
    <xf numFmtId="43" fontId="0" fillId="8" borderId="0" xfId="2" applyFont="1" applyFill="1"/>
    <xf numFmtId="43" fontId="0" fillId="8" borderId="0" xfId="0" applyNumberFormat="1" applyFill="1"/>
    <xf numFmtId="0" fontId="21" fillId="8" borderId="46" xfId="0" applyFont="1" applyFill="1" applyBorder="1" applyAlignment="1">
      <alignment vertical="center" wrapText="1"/>
    </xf>
    <xf numFmtId="0" fontId="21" fillId="8" borderId="47" xfId="0" applyFont="1" applyFill="1" applyBorder="1" applyAlignment="1">
      <alignment horizontal="left" vertical="center" wrapText="1"/>
    </xf>
    <xf numFmtId="0" fontId="0" fillId="8" borderId="33" xfId="0" applyFill="1" applyBorder="1"/>
    <xf numFmtId="0" fontId="15" fillId="8" borderId="0" xfId="0" applyFont="1" applyFill="1" applyAlignment="1">
      <alignment horizontal="center" vertical="center"/>
    </xf>
    <xf numFmtId="0" fontId="15" fillId="8" borderId="42" xfId="0" applyFont="1" applyFill="1" applyBorder="1" applyAlignment="1">
      <alignment horizontal="center" vertical="center"/>
    </xf>
    <xf numFmtId="0" fontId="15" fillId="8" borderId="5" xfId="0" applyFont="1" applyFill="1" applyBorder="1" applyAlignment="1">
      <alignment horizontal="center" vertical="center" wrapText="1"/>
    </xf>
    <xf numFmtId="0" fontId="11" fillId="0" borderId="0" xfId="0" applyFont="1" applyAlignment="1">
      <alignment horizontal="center"/>
    </xf>
    <xf numFmtId="0" fontId="11" fillId="8" borderId="0" xfId="0" applyFont="1" applyFill="1" applyAlignment="1">
      <alignment horizontal="left" vertical="center"/>
    </xf>
    <xf numFmtId="0" fontId="11" fillId="8" borderId="5" xfId="0" applyFont="1" applyFill="1" applyBorder="1" applyAlignment="1">
      <alignment horizontal="left" vertical="center" wrapText="1"/>
    </xf>
    <xf numFmtId="0" fontId="14" fillId="8" borderId="37" xfId="0" applyFont="1" applyFill="1" applyBorder="1" applyAlignment="1">
      <alignment horizontal="center" vertical="center" wrapText="1"/>
    </xf>
    <xf numFmtId="0" fontId="11" fillId="0" borderId="39" xfId="0" applyFont="1" applyBorder="1" applyAlignment="1">
      <alignment horizontal="center" vertical="center" wrapText="1"/>
    </xf>
    <xf numFmtId="0" fontId="11" fillId="0" borderId="40" xfId="0" applyFont="1" applyBorder="1" applyAlignment="1">
      <alignment horizontal="center" vertical="center" wrapText="1"/>
    </xf>
    <xf numFmtId="0" fontId="0" fillId="8" borderId="13" xfId="0" applyFill="1" applyBorder="1" applyAlignment="1">
      <alignment horizontal="center" vertical="center"/>
    </xf>
    <xf numFmtId="0" fontId="0" fillId="8" borderId="18" xfId="0" applyFill="1" applyBorder="1" applyAlignment="1">
      <alignment horizontal="center" vertical="center"/>
    </xf>
    <xf numFmtId="0" fontId="11" fillId="8" borderId="25" xfId="0" applyFont="1" applyFill="1" applyBorder="1" applyAlignment="1">
      <alignment horizontal="center"/>
    </xf>
    <xf numFmtId="0" fontId="11" fillId="8" borderId="27" xfId="0" applyFont="1" applyFill="1" applyBorder="1" applyAlignment="1">
      <alignment horizontal="center"/>
    </xf>
    <xf numFmtId="0" fontId="11" fillId="8" borderId="33" xfId="0" applyFont="1" applyFill="1" applyBorder="1" applyAlignment="1">
      <alignment horizontal="center" vertical="center"/>
    </xf>
    <xf numFmtId="0" fontId="11" fillId="8" borderId="35" xfId="0" applyFont="1" applyFill="1" applyBorder="1" applyAlignment="1">
      <alignment horizontal="center" vertical="center"/>
    </xf>
    <xf numFmtId="0" fontId="11" fillId="0" borderId="32" xfId="0" applyFont="1" applyBorder="1" applyAlignment="1">
      <alignment horizontal="center" vertical="center" wrapText="1"/>
    </xf>
    <xf numFmtId="0" fontId="11" fillId="0" borderId="36" xfId="0" applyFont="1" applyBorder="1" applyAlignment="1">
      <alignment horizontal="center" vertical="center" wrapText="1"/>
    </xf>
    <xf numFmtId="0" fontId="11" fillId="8" borderId="41" xfId="0" applyFont="1" applyFill="1" applyBorder="1" applyAlignment="1">
      <alignment horizontal="center"/>
    </xf>
    <xf numFmtId="0" fontId="11" fillId="8" borderId="7" xfId="0" applyFont="1" applyFill="1" applyBorder="1" applyAlignment="1">
      <alignment horizontal="center"/>
    </xf>
    <xf numFmtId="0" fontId="11" fillId="8" borderId="15" xfId="0" applyFont="1" applyFill="1" applyBorder="1" applyAlignment="1">
      <alignment horizontal="center"/>
    </xf>
    <xf numFmtId="0" fontId="11" fillId="8" borderId="5" xfId="0" applyFont="1" applyFill="1" applyBorder="1" applyAlignment="1">
      <alignment horizontal="center"/>
    </xf>
    <xf numFmtId="0" fontId="11" fillId="8" borderId="17" xfId="0" applyFont="1" applyFill="1" applyBorder="1" applyAlignment="1">
      <alignment horizontal="center"/>
    </xf>
    <xf numFmtId="0" fontId="11" fillId="8" borderId="18" xfId="0" applyFont="1" applyFill="1" applyBorder="1" applyAlignment="1">
      <alignment horizontal="center"/>
    </xf>
    <xf numFmtId="0" fontId="11" fillId="8" borderId="25" xfId="0" applyFont="1" applyFill="1" applyBorder="1" applyAlignment="1">
      <alignment horizontal="left" wrapText="1"/>
    </xf>
    <xf numFmtId="0" fontId="11" fillId="8" borderId="27" xfId="0" applyFont="1" applyFill="1" applyBorder="1" applyAlignment="1">
      <alignment horizontal="left" wrapText="1"/>
    </xf>
    <xf numFmtId="0" fontId="11" fillId="0" borderId="25" xfId="0" applyFont="1" applyBorder="1" applyAlignment="1">
      <alignment horizontal="left" wrapText="1"/>
    </xf>
    <xf numFmtId="0" fontId="11" fillId="0" borderId="27" xfId="0" applyFont="1" applyBorder="1" applyAlignment="1">
      <alignment horizontal="left" wrapText="1"/>
    </xf>
    <xf numFmtId="0" fontId="11" fillId="8" borderId="43" xfId="0" applyFont="1" applyFill="1" applyBorder="1" applyAlignment="1">
      <alignment horizontal="center" vertical="center"/>
    </xf>
    <xf numFmtId="0" fontId="11" fillId="8" borderId="17" xfId="0" applyFont="1" applyFill="1" applyBorder="1" applyAlignment="1">
      <alignment horizontal="center" vertical="center"/>
    </xf>
    <xf numFmtId="0" fontId="11" fillId="0" borderId="13" xfId="0" applyFont="1" applyBorder="1" applyAlignment="1">
      <alignment horizontal="center" vertical="center" wrapText="1"/>
    </xf>
    <xf numFmtId="0" fontId="11" fillId="0" borderId="18" xfId="0" applyFont="1" applyBorder="1" applyAlignment="1">
      <alignment horizontal="center" vertical="center" wrapText="1"/>
    </xf>
    <xf numFmtId="0" fontId="0" fillId="8" borderId="23" xfId="0" applyFill="1" applyBorder="1" applyAlignment="1">
      <alignment horizontal="center" vertical="center" wrapText="1"/>
    </xf>
    <xf numFmtId="0" fontId="0" fillId="8" borderId="49" xfId="0" applyFill="1" applyBorder="1" applyAlignment="1">
      <alignment horizontal="center" vertical="center" wrapText="1"/>
    </xf>
    <xf numFmtId="0" fontId="23" fillId="8" borderId="31" xfId="0" applyFont="1" applyFill="1" applyBorder="1" applyAlignment="1">
      <alignment horizontal="center" vertical="center" wrapText="1"/>
    </xf>
    <xf numFmtId="0" fontId="23" fillId="8" borderId="44" xfId="0" applyFont="1" applyFill="1" applyBorder="1" applyAlignment="1">
      <alignment horizontal="center" vertical="center" wrapText="1"/>
    </xf>
    <xf numFmtId="0" fontId="23" fillId="8" borderId="45" xfId="0" applyFont="1" applyFill="1" applyBorder="1" applyAlignment="1">
      <alignment horizontal="center" vertical="center" wrapText="1"/>
    </xf>
    <xf numFmtId="0" fontId="2" fillId="0" borderId="0" xfId="0" applyFont="1" applyAlignment="1">
      <alignment horizontal="left" vertical="top" wrapText="1"/>
    </xf>
    <xf numFmtId="0" fontId="3" fillId="0" borderId="1" xfId="0" applyFont="1" applyBorder="1" applyAlignment="1">
      <alignment horizontal="left" vertical="top" wrapText="1"/>
    </xf>
    <xf numFmtId="0" fontId="11" fillId="0" borderId="8" xfId="0" applyFont="1" applyBorder="1" applyAlignment="1">
      <alignment horizontal="center" vertical="center"/>
    </xf>
    <xf numFmtId="0" fontId="11" fillId="0" borderId="5"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wrapText="1"/>
    </xf>
    <xf numFmtId="0" fontId="10" fillId="7" borderId="8"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11" fillId="9" borderId="5" xfId="0" applyFont="1" applyFill="1" applyBorder="1" applyAlignment="1">
      <alignment horizontal="center" vertical="center"/>
    </xf>
    <xf numFmtId="0" fontId="0" fillId="8" borderId="5" xfId="0" applyFill="1" applyBorder="1" applyAlignment="1">
      <alignment horizontal="center" vertical="center"/>
    </xf>
    <xf numFmtId="0" fontId="15" fillId="8" borderId="0" xfId="0" applyFont="1" applyFill="1"/>
    <xf numFmtId="0" fontId="0" fillId="8" borderId="0" xfId="0" applyFill="1" applyAlignment="1">
      <alignment vertical="center" wrapText="1"/>
    </xf>
    <xf numFmtId="170" fontId="16" fillId="8" borderId="0" xfId="0" applyNumberFormat="1" applyFont="1" applyFill="1"/>
  </cellXfs>
  <cellStyles count="5">
    <cellStyle name="Millares" xfId="2" builtinId="3"/>
    <cellStyle name="Millares 2" xfId="4" xr:uid="{00000000-0005-0000-0000-000001000000}"/>
    <cellStyle name="Normal" xfId="0" builtinId="0"/>
    <cellStyle name="Normal 2" xfId="1" xr:uid="{00000000-0005-0000-0000-000003000000}"/>
    <cellStyle name="Porcentaje" xfId="3" builtinId="5"/>
  </cellStyles>
  <dxfs count="64">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general"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4" formatCode="[$$]\ #,##0.00;\-[$$]\ #,##0.00"/>
      <fill>
        <patternFill patternType="solid">
          <fgColor indexed="64"/>
          <bgColor rgb="FFFFFFFF"/>
        </patternFill>
      </fill>
      <alignment horizontal="right" vertical="center" textRotation="0" wrapText="1" indent="0" justifyLastLine="0" shrinkToFit="0" readingOrder="0"/>
      <border diagonalUp="0" diagonalDown="0">
        <left style="thin">
          <color rgb="FF979991"/>
        </left>
        <right/>
        <top style="thin">
          <color rgb="FF979991"/>
        </top>
        <bottom/>
      </border>
    </dxf>
    <dxf>
      <numFmt numFmtId="164" formatCode="[$$]\ #,##0.00;\-[$$]\ #,##0.00"/>
      <fill>
        <patternFill patternType="solid">
          <fgColor indexed="64"/>
          <bgColor rgb="FFFFFFFF"/>
        </patternFill>
      </fill>
      <alignment horizontal="right" vertical="center" textRotation="0" wrapText="1" indent="0" justifyLastLine="0" shrinkToFit="0" readingOrder="0"/>
      <border diagonalUp="0" diagonalDown="0">
        <left style="thin">
          <color rgb="FF979991"/>
        </left>
        <right/>
        <top style="thin">
          <color rgb="FF979991"/>
        </top>
        <bottom/>
      </border>
    </dxf>
    <dxf>
      <numFmt numFmtId="1" formatCode="0"/>
      <fill>
        <patternFill patternType="solid">
          <fgColor indexed="64"/>
          <bgColor rgb="FFCFE0F1"/>
        </patternFill>
      </fill>
      <alignment horizontal="right" vertical="center" textRotation="0" wrapText="1" indent="0" justifyLastLine="0" shrinkToFit="0" readingOrder="0"/>
      <border diagonalUp="0" diagonalDown="0">
        <left/>
        <right/>
        <top style="thin">
          <color rgb="FF979991"/>
        </top>
        <bottom/>
      </border>
    </dxf>
    <dxf>
      <border outline="0">
        <left style="thin">
          <color rgb="FF979991"/>
        </left>
        <right style="thin">
          <color rgb="FF979991"/>
        </right>
        <top style="thin">
          <color rgb="FF979991"/>
        </top>
        <bottom style="thin">
          <color rgb="FF979991"/>
        </bottom>
      </border>
    </dxf>
    <dxf>
      <fill>
        <patternFill patternType="solid">
          <fgColor indexed="64"/>
          <bgColor rgb="FFFFFFFF"/>
        </patternFill>
      </fill>
      <alignment horizontal="right" vertical="center" textRotation="0" wrapText="1" indent="0" justifyLastLine="0" shrinkToFit="0" readingOrder="0"/>
    </dxf>
    <dxf>
      <font>
        <b/>
        <i val="0"/>
        <strike val="0"/>
        <condense val="0"/>
        <extend val="0"/>
        <outline val="0"/>
        <shadow val="0"/>
        <u val="none"/>
        <vertAlign val="baseline"/>
        <sz val="11"/>
        <color theme="1"/>
        <name val="Calibri"/>
        <scheme val="none"/>
      </font>
      <fill>
        <patternFill patternType="solid">
          <fgColor indexed="64"/>
          <bgColor rgb="FFFFFFFF"/>
        </patternFill>
      </fill>
      <alignment horizontal="center" vertical="center" textRotation="0" wrapText="1" indent="0" justifyLastLine="0" shrinkToFit="0" readingOrder="0"/>
    </dxf>
    <dxf>
      <fill>
        <patternFill patternType="solid">
          <fgColor rgb="FFD9E2F3"/>
          <bgColor rgb="FFD9E2F3"/>
        </patternFill>
      </fill>
    </dxf>
    <dxf>
      <fill>
        <patternFill patternType="solid">
          <fgColor rgb="FFB4C6E7"/>
          <bgColor rgb="FFB4C6E7"/>
        </patternFill>
      </fill>
    </dxf>
    <dxf>
      <fill>
        <patternFill patternType="solid">
          <fgColor theme="8"/>
          <bgColor theme="8"/>
        </patternFill>
      </fill>
    </dxf>
    <dxf>
      <fill>
        <patternFill patternType="solid">
          <fgColor rgb="FFD9E2F3"/>
          <bgColor rgb="FFD9E2F3"/>
        </patternFill>
      </fill>
    </dxf>
    <dxf>
      <fill>
        <patternFill patternType="solid">
          <fgColor rgb="FFB4C6E7"/>
          <bgColor rgb="FFB4C6E7"/>
        </patternFill>
      </fill>
    </dxf>
    <dxf>
      <fill>
        <patternFill patternType="solid">
          <fgColor theme="0"/>
          <bgColor theme="0"/>
        </patternFill>
      </fill>
    </dxf>
    <dxf>
      <fill>
        <patternFill patternType="solid">
          <fgColor theme="8"/>
          <bgColor theme="8"/>
        </patternFill>
      </fill>
    </dxf>
  </dxfs>
  <tableStyles count="2" defaultTableStyle="TableStyleMedium2" defaultPivotStyle="PivotStyleLight16">
    <tableStyle name="EXPERIENCIA-style" pivot="0" count="4" xr9:uid="{00000000-0011-0000-FFFF-FFFF00000000}">
      <tableStyleElement type="headerRow" dxfId="63"/>
      <tableStyleElement type="totalRow" dxfId="62"/>
      <tableStyleElement type="firstRowStripe" dxfId="61"/>
      <tableStyleElement type="secondRowStripe" dxfId="60"/>
    </tableStyle>
    <tableStyle name="SMMLV-style" pivot="0" count="3" xr9:uid="{00000000-0011-0000-FFFF-FFFF01000000}">
      <tableStyleElement type="headerRow" dxfId="59"/>
      <tableStyleElement type="firstRowStripe" dxfId="58"/>
      <tableStyleElement type="secondRowStripe" dxfId="57"/>
    </tableStyle>
  </tableStyles>
  <colors>
    <mruColors>
      <color rgb="FFFED5C2"/>
      <color rgb="FFFC560C"/>
      <color rgb="FFFF3300"/>
      <color rgb="FF867E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2.jp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0</xdr:col>
      <xdr:colOff>742950</xdr:colOff>
      <xdr:row>0</xdr:row>
      <xdr:rowOff>171450</xdr:rowOff>
    </xdr:from>
    <xdr:to>
      <xdr:col>1</xdr:col>
      <xdr:colOff>1666875</xdr:colOff>
      <xdr:row>3</xdr:row>
      <xdr:rowOff>13487</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742950" y="171450"/>
          <a:ext cx="1695450" cy="5564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448611</xdr:colOff>
      <xdr:row>2</xdr:row>
      <xdr:rowOff>175532</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lum/>
          <a:alphaModFix/>
        </a:blip>
        <a:srcRect/>
        <a:stretch>
          <a:fillRect/>
        </a:stretch>
      </xdr:blipFill>
      <xdr:spPr>
        <a:xfrm>
          <a:off x="746760" y="0"/>
          <a:ext cx="3107991" cy="541292"/>
        </a:xfrm>
        <a:prstGeom prst="rect">
          <a:avLst/>
        </a:prstGeom>
        <a:noFill/>
        <a:ln>
          <a:noFill/>
          <a:prstDash/>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448611</xdr:colOff>
      <xdr:row>2</xdr:row>
      <xdr:rowOff>175532</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lum/>
          <a:alphaModFix/>
        </a:blip>
        <a:srcRect/>
        <a:stretch>
          <a:fillRect/>
        </a:stretch>
      </xdr:blipFill>
      <xdr:spPr>
        <a:xfrm>
          <a:off x="746760" y="0"/>
          <a:ext cx="3107991" cy="541292"/>
        </a:xfrm>
        <a:prstGeom prst="rect">
          <a:avLst/>
        </a:prstGeom>
        <a:noFill/>
        <a:ln>
          <a:noFill/>
          <a:prstDash/>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23812</xdr:colOff>
      <xdr:row>0</xdr:row>
      <xdr:rowOff>71438</xdr:rowOff>
    </xdr:from>
    <xdr:to>
      <xdr:col>2</xdr:col>
      <xdr:colOff>945484</xdr:colOff>
      <xdr:row>3</xdr:row>
      <xdr:rowOff>56350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770572" y="71438"/>
          <a:ext cx="1561752" cy="53355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23812</xdr:colOff>
      <xdr:row>0</xdr:row>
      <xdr:rowOff>71438</xdr:rowOff>
    </xdr:from>
    <xdr:to>
      <xdr:col>2</xdr:col>
      <xdr:colOff>945484</xdr:colOff>
      <xdr:row>3</xdr:row>
      <xdr:rowOff>56350</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770572" y="71438"/>
          <a:ext cx="1561752" cy="533552"/>
        </a:xfrm>
        <a:prstGeom prst="rect">
          <a:avLst/>
        </a:prstGeom>
      </xdr:spPr>
    </xdr:pic>
    <xdr:clientData/>
  </xdr:twoCellAnchor>
  <xdr:twoCellAnchor editAs="oneCell">
    <xdr:from>
      <xdr:col>7</xdr:col>
      <xdr:colOff>142875</xdr:colOff>
      <xdr:row>10</xdr:row>
      <xdr:rowOff>893343</xdr:rowOff>
    </xdr:from>
    <xdr:to>
      <xdr:col>7</xdr:col>
      <xdr:colOff>1929827</xdr:colOff>
      <xdr:row>10</xdr:row>
      <xdr:rowOff>2424966</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12561094" y="7001249"/>
          <a:ext cx="1786952" cy="15316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23812</xdr:colOff>
      <xdr:row>0</xdr:row>
      <xdr:rowOff>71438</xdr:rowOff>
    </xdr:from>
    <xdr:to>
      <xdr:col>2</xdr:col>
      <xdr:colOff>945484</xdr:colOff>
      <xdr:row>3</xdr:row>
      <xdr:rowOff>56350</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stretch>
          <a:fillRect/>
        </a:stretch>
      </xdr:blipFill>
      <xdr:spPr>
        <a:xfrm>
          <a:off x="750093" y="71438"/>
          <a:ext cx="1540797" cy="55641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23812</xdr:colOff>
      <xdr:row>0</xdr:row>
      <xdr:rowOff>71438</xdr:rowOff>
    </xdr:from>
    <xdr:to>
      <xdr:col>2</xdr:col>
      <xdr:colOff>945484</xdr:colOff>
      <xdr:row>3</xdr:row>
      <xdr:rowOff>56350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770572" y="71438"/>
          <a:ext cx="1561752" cy="53355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23812</xdr:colOff>
      <xdr:row>0</xdr:row>
      <xdr:rowOff>71438</xdr:rowOff>
    </xdr:from>
    <xdr:to>
      <xdr:col>2</xdr:col>
      <xdr:colOff>945484</xdr:colOff>
      <xdr:row>3</xdr:row>
      <xdr:rowOff>56350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770572" y="71438"/>
          <a:ext cx="1561752" cy="53355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448611</xdr:colOff>
      <xdr:row>2</xdr:row>
      <xdr:rowOff>175532</xdr:rowOff>
    </xdr:to>
    <xdr:pic>
      <xdr:nvPicPr>
        <xdr:cNvPr id="2" name="Imagen 1">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a:lum/>
          <a:alphaModFix/>
        </a:blip>
        <a:srcRect/>
        <a:stretch>
          <a:fillRect/>
        </a:stretch>
      </xdr:blipFill>
      <xdr:spPr>
        <a:xfrm>
          <a:off x="746760" y="0"/>
          <a:ext cx="3107991" cy="541292"/>
        </a:xfrm>
        <a:prstGeom prst="rect">
          <a:avLst/>
        </a:prstGeom>
        <a:noFill/>
        <a:ln>
          <a:noFill/>
          <a:prstDash/>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3</xdr:col>
      <xdr:colOff>306159</xdr:colOff>
      <xdr:row>5</xdr:row>
      <xdr:rowOff>0</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lum/>
          <a:alphaModFix/>
        </a:blip>
        <a:srcRect/>
        <a:stretch>
          <a:fillRect/>
        </a:stretch>
      </xdr:blipFill>
      <xdr:spPr>
        <a:xfrm>
          <a:off x="796017" y="224518"/>
          <a:ext cx="3670662" cy="682262"/>
        </a:xfrm>
        <a:prstGeom prst="rect">
          <a:avLst/>
        </a:prstGeom>
        <a:noFill/>
        <a:ln>
          <a:noFill/>
          <a:prstDash/>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36" displayName="Tabla36" ref="A8:C49" totalsRowShown="0" headerRowDxfId="56" dataDxfId="55" tableBorderDxfId="54">
  <autoFilter ref="A8:C49" xr:uid="{00000000-0009-0000-0100-000001000000}"/>
  <sortState xmlns:xlrd2="http://schemas.microsoft.com/office/spreadsheetml/2017/richdata2" ref="A9:E46">
    <sortCondition ref="A8:A46"/>
  </sortState>
  <tableColumns count="3">
    <tableColumn id="1" xr3:uid="{00000000-0010-0000-0000-000001000000}" name="Año" dataDxfId="53"/>
    <tableColumn id="2" xr3:uid="{00000000-0010-0000-0000-000002000000}" name="Salario mínimo diario" dataDxfId="52"/>
    <tableColumn id="3" xr3:uid="{00000000-0010-0000-0000-000003000000}" name="Salario mínimo mensual" dataDxfId="51"/>
  </tableColumns>
  <tableStyleInfo name="TableStyleLight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24" displayName="Tabla24" ref="B27:Z30" totalsRowShown="0" headerRowDxfId="50" dataDxfId="48" headerRowBorderDxfId="49" tableBorderDxfId="47" totalsRowBorderDxfId="46">
  <autoFilter ref="B27:Z30" xr:uid="{00000000-0009-0000-0100-000003000000}"/>
  <tableColumns count="25">
    <tableColumn id="1" xr3:uid="{00000000-0010-0000-0100-000001000000}" name="No. " dataDxfId="45" totalsRowDxfId="44">
      <calculatedColumnFormula>B27+1</calculatedColumnFormula>
    </tableColumn>
    <tableColumn id="2" xr3:uid="{00000000-0010-0000-0100-000002000000}" name="Entidad Contratante" dataDxfId="43" totalsRowDxfId="42"/>
    <tableColumn id="3" xr3:uid="{00000000-0010-0000-0100-000003000000}" name="Contratista o Integrante que aporta experiencia" dataDxfId="41" totalsRowDxfId="40"/>
    <tableColumn id="14" xr3:uid="{00000000-0010-0000-0100-00000E000000}" name="No contrato" dataDxfId="39" totalsRowDxfId="38"/>
    <tableColumn id="21" xr3:uid="{00000000-0010-0000-0100-000015000000}" name="Certificación / Acta de Liquidación" totalsRowDxfId="37"/>
    <tableColumn id="4" xr3:uid="{00000000-0010-0000-0100-000004000000}" name="Objeto" dataDxfId="36" totalsRowDxfId="35"/>
    <tableColumn id="5" xr3:uid="{00000000-0010-0000-0100-000005000000}" name="Indivicual / Consorcio / UT" dataDxfId="34" totalsRowDxfId="33"/>
    <tableColumn id="6" xr3:uid="{00000000-0010-0000-0100-000006000000}" name="% de Participacion" dataDxfId="32" totalsRowDxfId="31"/>
    <tableColumn id="10" xr3:uid="{00000000-0010-0000-0100-00000A000000}" name="Documento de _x000a_asociación" dataDxfId="30" totalsRowDxfId="29"/>
    <tableColumn id="7" xr3:uid="{00000000-0010-0000-0100-000007000000}" name="# Consecutivo RUP" dataDxfId="28" totalsRowDxfId="27"/>
    <tableColumn id="8" xr3:uid="{00000000-0010-0000-0100-000008000000}" name="SMMLV RUP" dataDxfId="26" totalsRowDxfId="25"/>
    <tableColumn id="22" xr3:uid="{00000000-0010-0000-0100-000016000000}" name="Fecha de Inicio" totalsRowDxfId="24"/>
    <tableColumn id="9" xr3:uid="{00000000-0010-0000-0100-000009000000}" name="Fecha de Terminacion" dataDxfId="23" totalsRowDxfId="22"/>
    <tableColumn id="26" xr3:uid="{00000000-0010-0000-0100-00001A000000}" name="Año de Terminación" dataDxfId="21" totalsRowDxfId="20" dataCellStyle="Millares">
      <calculatedColumnFormula>YEAR(Tabla24[[#This Row],[Fecha de Terminacion]])</calculatedColumnFormula>
    </tableColumn>
    <tableColumn id="23" xr3:uid="{00000000-0010-0000-0100-000017000000}" name="Total SMMLV * % Participación (RUP)" dataDxfId="19" totalsRowDxfId="18">
      <calculatedColumnFormula>+Tabla24[[#This Row],[SMMLV RUP]]*Tabla24[[#This Row],[% de Participacion]]</calculatedColumnFormula>
    </tableColumn>
    <tableColumn id="15" xr3:uid="{00000000-0010-0000-0100-00000F000000}" name="Valor Total Ejecutado del Contrato ($)" dataDxfId="17" totalsRowDxfId="16"/>
    <tableColumn id="12" xr3:uid="{00000000-0010-0000-0100-00000C000000}" name="SMMLV AÑO DE TERMINACIÓN" dataDxfId="15" totalsRowDxfId="14">
      <calculatedColumnFormula>VLOOKUP(Tabla24[[#This Row],[Año de Terminación]],Tabla36[[Año]:[Salario mínimo mensual]],3,0)</calculatedColumnFormula>
    </tableColumn>
    <tableColumn id="25" xr3:uid="{00000000-0010-0000-0100-000019000000}" name="Valor Total Ejecutado del Contrato expresado en SMMLV" dataDxfId="13" totalsRowDxfId="12">
      <calculatedColumnFormula>+Tabla24[[#This Row],[Valor Total Ejecutado del Contrato ($)]]/Tabla24[[#This Row],[SMMLV AÑO DE TERMINACIÓN]]*Tabla24[[#This Row],[% de Participacion]]</calculatedColumnFormula>
    </tableColumn>
    <tableColumn id="19" xr3:uid="{00000000-0010-0000-0100-000013000000}" name="46171600" totalsRowDxfId="11"/>
    <tableColumn id="18" xr3:uid="{00000000-0010-0000-0100-000012000000}" name="92121500" dataDxfId="10" totalsRowDxfId="9"/>
    <tableColumn id="17" xr3:uid="{00000000-0010-0000-0100-000011000000}" name="92121700" dataDxfId="8" totalsRowDxfId="7"/>
    <tableColumn id="16" xr3:uid="{00000000-0010-0000-0100-000010000000}" name="Seguridad privada en la modalidad fija y móvil, con y sin arma de fuego, con medios de apoyo tecnológicos" dataDxfId="6" totalsRowDxfId="5"/>
    <tableColumn id="20" xr3:uid="{00000000-0010-0000-0100-000014000000}" name="1 Contrato con Prestación de los servicios en mínimo 8 departamentos" totalsRowDxfId="4"/>
    <tableColumn id="24" xr3:uid="{00000000-0010-0000-0100-000018000000}" name="APORTA FORMATO DE RELACIÓN DE EXPERIENCIA" dataDxfId="3" totalsRowDxfId="2"/>
    <tableColumn id="13" xr3:uid="{00000000-0010-0000-0100-00000D000000}" name="OBSERVACIONES" dataDxfId="1" totalsRowDxfId="0"/>
  </tableColumns>
  <tableStyleInfo name="TableStyleLight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0.bin"/><Relationship Id="rId1" Type="http://schemas.openxmlformats.org/officeDocument/2006/relationships/hyperlink" Target="http://www.presidencia.gov.co/" TargetMode="External"/></Relationships>
</file>

<file path=xl/worksheets/_rels/sheet1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5:E26"/>
  <sheetViews>
    <sheetView tabSelected="1" workbookViewId="0">
      <selection activeCell="H6" sqref="H6"/>
    </sheetView>
  </sheetViews>
  <sheetFormatPr baseColWidth="10" defaultColWidth="11.5703125" defaultRowHeight="18.75" x14ac:dyDescent="0.4"/>
  <cols>
    <col min="1" max="1" width="11.5703125" style="107"/>
    <col min="2" max="2" width="45.7109375" style="107" bestFit="1" customWidth="1"/>
    <col min="3" max="3" width="23.140625" style="115" customWidth="1"/>
    <col min="4" max="4" width="57.5703125" style="107" customWidth="1"/>
    <col min="5" max="5" width="13.7109375" style="107" bestFit="1" customWidth="1"/>
    <col min="6" max="16384" width="11.5703125" style="107"/>
  </cols>
  <sheetData>
    <row r="5" spans="2:5" x14ac:dyDescent="0.4">
      <c r="B5" s="154" t="s">
        <v>0</v>
      </c>
      <c r="C5" s="154"/>
      <c r="D5" s="154"/>
      <c r="E5" s="106"/>
    </row>
    <row r="6" spans="2:5" x14ac:dyDescent="0.4">
      <c r="B6" s="155" t="s">
        <v>93</v>
      </c>
      <c r="C6" s="155"/>
      <c r="D6" s="155"/>
      <c r="E6" s="106"/>
    </row>
    <row r="7" spans="2:5" ht="45.75" customHeight="1" x14ac:dyDescent="0.4">
      <c r="B7" s="156" t="s">
        <v>92</v>
      </c>
      <c r="C7" s="156"/>
      <c r="D7" s="156"/>
    </row>
    <row r="8" spans="2:5" ht="14.45" customHeight="1" x14ac:dyDescent="0.4">
      <c r="B8" s="108"/>
      <c r="C8" s="109"/>
      <c r="D8" s="108"/>
    </row>
    <row r="9" spans="2:5" x14ac:dyDescent="0.4">
      <c r="B9" s="110" t="s">
        <v>1</v>
      </c>
      <c r="C9" s="111" t="s">
        <v>2</v>
      </c>
      <c r="D9" s="112" t="s">
        <v>3</v>
      </c>
    </row>
    <row r="10" spans="2:5" x14ac:dyDescent="0.4">
      <c r="B10" s="124" t="s">
        <v>96</v>
      </c>
      <c r="C10" s="113">
        <f>+'HIDRAULIC &amp; ENVIROMENTAL DESIGN'!G19</f>
        <v>84.596435100000008</v>
      </c>
      <c r="D10" s="114" t="s">
        <v>4</v>
      </c>
      <c r="E10" s="203"/>
    </row>
    <row r="11" spans="2:5" x14ac:dyDescent="0.4">
      <c r="B11" s="124" t="s">
        <v>99</v>
      </c>
      <c r="C11" s="113">
        <f>+'INPAME SAS'!G19</f>
        <v>84.561577499999999</v>
      </c>
      <c r="D11" s="114" t="s">
        <v>4</v>
      </c>
    </row>
    <row r="12" spans="2:5" x14ac:dyDescent="0.4">
      <c r="B12" s="124" t="s">
        <v>95</v>
      </c>
      <c r="C12" s="113">
        <f>+'REFRICESAR INGENIERIA'!G19</f>
        <v>35.8818263</v>
      </c>
      <c r="D12" s="114" t="s">
        <v>4</v>
      </c>
    </row>
    <row r="13" spans="2:5" ht="75" x14ac:dyDescent="0.4">
      <c r="B13" s="128" t="s">
        <v>97</v>
      </c>
      <c r="C13" s="130">
        <v>0</v>
      </c>
      <c r="D13" s="129" t="s">
        <v>123</v>
      </c>
    </row>
    <row r="14" spans="2:5" ht="75" x14ac:dyDescent="0.4">
      <c r="B14" s="128" t="s">
        <v>98</v>
      </c>
      <c r="C14" s="130">
        <v>0</v>
      </c>
      <c r="D14" s="129" t="s">
        <v>122</v>
      </c>
    </row>
    <row r="15" spans="2:5" x14ac:dyDescent="0.4">
      <c r="B15" s="120"/>
      <c r="C15" s="121"/>
    </row>
    <row r="16" spans="2:5" x14ac:dyDescent="0.4">
      <c r="B16" s="107" t="s">
        <v>124</v>
      </c>
    </row>
    <row r="19" spans="2:3" x14ac:dyDescent="0.4">
      <c r="B19" s="107" t="s">
        <v>125</v>
      </c>
      <c r="C19" s="107" t="s">
        <v>125</v>
      </c>
    </row>
    <row r="20" spans="2:3" x14ac:dyDescent="0.4">
      <c r="B20" s="201" t="s">
        <v>126</v>
      </c>
      <c r="C20" s="201" t="s">
        <v>127</v>
      </c>
    </row>
    <row r="21" spans="2:3" x14ac:dyDescent="0.4">
      <c r="B21" s="107" t="s">
        <v>128</v>
      </c>
      <c r="C21" s="107" t="s">
        <v>129</v>
      </c>
    </row>
    <row r="22" spans="2:3" x14ac:dyDescent="0.4">
      <c r="C22" s="107"/>
    </row>
    <row r="24" spans="2:3" x14ac:dyDescent="0.4">
      <c r="B24" s="107" t="s">
        <v>125</v>
      </c>
    </row>
    <row r="25" spans="2:3" x14ac:dyDescent="0.4">
      <c r="B25" s="201" t="s">
        <v>130</v>
      </c>
    </row>
    <row r="26" spans="2:3" x14ac:dyDescent="0.4">
      <c r="B26" s="107" t="s">
        <v>131</v>
      </c>
    </row>
  </sheetData>
  <mergeCells count="3">
    <mergeCell ref="B5:D5"/>
    <mergeCell ref="B6:D6"/>
    <mergeCell ref="B7:D7"/>
  </mergeCells>
  <pageMargins left="0.7" right="0.7" top="0.75" bottom="0.75" header="0.3" footer="0.3"/>
  <pageSetup scale="83"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H22"/>
  <sheetViews>
    <sheetView topLeftCell="A12" zoomScale="80" zoomScaleNormal="80" workbookViewId="0">
      <selection activeCell="G16" sqref="G16"/>
    </sheetView>
  </sheetViews>
  <sheetFormatPr baseColWidth="10" defaultColWidth="10.85546875" defaultRowHeight="15" x14ac:dyDescent="0.25"/>
  <cols>
    <col min="1" max="1" width="10.85546875" style="47"/>
    <col min="2" max="2" width="9.28515625" style="47" customWidth="1"/>
    <col min="3" max="3" width="29.42578125" style="47" customWidth="1"/>
    <col min="4" max="4" width="59" style="47" customWidth="1"/>
    <col min="5" max="5" width="34.5703125" style="47" customWidth="1"/>
    <col min="6" max="6" width="12.85546875" style="47" customWidth="1"/>
    <col min="7" max="7" width="11.7109375" style="47" bestFit="1" customWidth="1"/>
    <col min="8" max="8" width="32.28515625" style="47" customWidth="1"/>
    <col min="9" max="16384" width="10.85546875" style="47"/>
  </cols>
  <sheetData>
    <row r="4" spans="2:8" x14ac:dyDescent="0.25">
      <c r="B4" s="157" t="s">
        <v>5</v>
      </c>
      <c r="C4" s="157"/>
      <c r="D4" s="157"/>
      <c r="E4" s="157"/>
      <c r="F4" s="157"/>
      <c r="G4" s="157"/>
      <c r="H4" s="157"/>
    </row>
    <row r="5" spans="2:8" x14ac:dyDescent="0.25">
      <c r="B5" s="158" t="s">
        <v>6</v>
      </c>
      <c r="C5" s="158"/>
      <c r="D5" s="158"/>
      <c r="E5" s="158"/>
      <c r="F5" s="158"/>
      <c r="G5" s="158"/>
      <c r="H5" s="158"/>
    </row>
    <row r="6" spans="2:8" ht="28.9" customHeight="1" x14ac:dyDescent="0.25">
      <c r="B6" s="159" t="s">
        <v>7</v>
      </c>
      <c r="C6" s="159"/>
      <c r="D6" s="159"/>
      <c r="E6" s="159"/>
      <c r="F6" s="159"/>
      <c r="G6" s="159"/>
      <c r="H6" s="159"/>
    </row>
    <row r="7" spans="2:8" ht="15.75" thickBot="1" x14ac:dyDescent="0.3">
      <c r="B7" s="48"/>
      <c r="C7" s="48"/>
      <c r="D7" s="48"/>
      <c r="E7" s="48"/>
      <c r="F7" s="48"/>
    </row>
    <row r="8" spans="2:8" ht="30.75" thickBot="1" x14ac:dyDescent="0.3">
      <c r="B8" s="78" t="s">
        <v>8</v>
      </c>
      <c r="C8" s="83" t="s">
        <v>9</v>
      </c>
      <c r="D8" s="84" t="s">
        <v>10</v>
      </c>
      <c r="E8" s="84" t="s">
        <v>11</v>
      </c>
      <c r="F8" s="84" t="s">
        <v>12</v>
      </c>
      <c r="G8" s="84" t="s">
        <v>13</v>
      </c>
      <c r="H8" s="85" t="s">
        <v>14</v>
      </c>
    </row>
    <row r="9" spans="2:8" ht="75" x14ac:dyDescent="0.25">
      <c r="B9" s="160" t="s">
        <v>15</v>
      </c>
      <c r="C9" s="161" t="s">
        <v>16</v>
      </c>
      <c r="D9" s="81" t="s">
        <v>17</v>
      </c>
      <c r="E9" s="79"/>
      <c r="F9" s="49"/>
      <c r="G9" s="163"/>
      <c r="H9" s="50"/>
    </row>
    <row r="10" spans="2:8" ht="75.75" thickBot="1" x14ac:dyDescent="0.3">
      <c r="B10" s="160"/>
      <c r="C10" s="162"/>
      <c r="D10" s="82" t="s">
        <v>18</v>
      </c>
      <c r="E10" s="80"/>
      <c r="F10" s="51"/>
      <c r="G10" s="164"/>
      <c r="H10" s="52"/>
    </row>
    <row r="11" spans="2:8" ht="165.75" thickBot="1" x14ac:dyDescent="0.3">
      <c r="B11" s="62" t="s">
        <v>19</v>
      </c>
      <c r="C11" s="86" t="s">
        <v>20</v>
      </c>
      <c r="D11" s="53" t="s">
        <v>21</v>
      </c>
      <c r="E11" s="54"/>
      <c r="F11" s="54"/>
      <c r="G11" s="66"/>
      <c r="H11" s="55"/>
    </row>
    <row r="12" spans="2:8" ht="90.75" thickBot="1" x14ac:dyDescent="0.3">
      <c r="B12" s="61" t="s">
        <v>22</v>
      </c>
      <c r="C12" s="87" t="s">
        <v>23</v>
      </c>
      <c r="D12" s="56" t="s">
        <v>24</v>
      </c>
      <c r="E12" s="57"/>
      <c r="F12" s="57"/>
      <c r="G12" s="67"/>
      <c r="H12" s="58"/>
    </row>
    <row r="13" spans="2:8" ht="35.450000000000003" customHeight="1" x14ac:dyDescent="0.25">
      <c r="B13" s="167" t="s">
        <v>25</v>
      </c>
      <c r="C13" s="169" t="s">
        <v>26</v>
      </c>
      <c r="D13" s="60" t="s">
        <v>27</v>
      </c>
      <c r="E13" s="49"/>
      <c r="F13" s="49"/>
      <c r="G13" s="65"/>
      <c r="H13" s="50"/>
    </row>
    <row r="14" spans="2:8" ht="35.450000000000003" customHeight="1" thickBot="1" x14ac:dyDescent="0.3">
      <c r="B14" s="168"/>
      <c r="C14" s="170"/>
      <c r="D14" s="91" t="s">
        <v>28</v>
      </c>
      <c r="E14" s="51"/>
      <c r="F14" s="51"/>
      <c r="G14" s="89"/>
      <c r="H14" s="52"/>
    </row>
    <row r="15" spans="2:8" x14ac:dyDescent="0.25">
      <c r="B15" s="171" t="s">
        <v>29</v>
      </c>
      <c r="C15" s="172"/>
      <c r="D15" s="172"/>
      <c r="E15" s="172"/>
      <c r="F15" s="172"/>
      <c r="G15" s="90">
        <f>SUM(G9:G14)</f>
        <v>0</v>
      </c>
    </row>
    <row r="16" spans="2:8" x14ac:dyDescent="0.25">
      <c r="B16" s="173" t="s">
        <v>30</v>
      </c>
      <c r="C16" s="174"/>
      <c r="D16" s="174"/>
      <c r="E16" s="174"/>
      <c r="F16" s="174"/>
      <c r="G16" s="92"/>
    </row>
    <row r="17" spans="2:7" ht="15.75" thickBot="1" x14ac:dyDescent="0.3">
      <c r="B17" s="175" t="s">
        <v>31</v>
      </c>
      <c r="C17" s="176"/>
      <c r="D17" s="176"/>
      <c r="E17" s="176"/>
      <c r="F17" s="176"/>
      <c r="G17" s="63">
        <f>SUM(G15:G16)</f>
        <v>0</v>
      </c>
    </row>
    <row r="18" spans="2:7" ht="5.45" customHeight="1" thickBot="1" x14ac:dyDescent="0.3"/>
    <row r="19" spans="2:7" ht="60.6" customHeight="1" thickBot="1" x14ac:dyDescent="0.3">
      <c r="B19" s="177" t="s">
        <v>32</v>
      </c>
      <c r="C19" s="178"/>
      <c r="D19" s="178"/>
      <c r="E19" s="178"/>
      <c r="F19" s="178"/>
      <c r="G19" s="64"/>
    </row>
    <row r="20" spans="2:7" ht="5.45" customHeight="1" thickBot="1" x14ac:dyDescent="0.3"/>
    <row r="21" spans="2:7" ht="15.75" thickBot="1" x14ac:dyDescent="0.3">
      <c r="B21" s="165" t="s">
        <v>33</v>
      </c>
      <c r="C21" s="166"/>
      <c r="D21" s="166"/>
      <c r="E21" s="166"/>
      <c r="F21" s="166"/>
      <c r="G21" s="93">
        <f>+G17-G19</f>
        <v>0</v>
      </c>
    </row>
    <row r="22" spans="2:7" x14ac:dyDescent="0.25">
      <c r="D22" s="59"/>
    </row>
  </sheetData>
  <mergeCells count="13">
    <mergeCell ref="B21:F21"/>
    <mergeCell ref="B13:B14"/>
    <mergeCell ref="C13:C14"/>
    <mergeCell ref="B15:F15"/>
    <mergeCell ref="B16:F16"/>
    <mergeCell ref="B17:F17"/>
    <mergeCell ref="B19:F19"/>
    <mergeCell ref="B4:H4"/>
    <mergeCell ref="B5:H5"/>
    <mergeCell ref="B6:H6"/>
    <mergeCell ref="B9:B10"/>
    <mergeCell ref="C9:C10"/>
    <mergeCell ref="G9:G1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4:H22"/>
  <sheetViews>
    <sheetView topLeftCell="A11" zoomScale="80" zoomScaleNormal="80" workbookViewId="0">
      <selection activeCell="G16" sqref="G16"/>
    </sheetView>
  </sheetViews>
  <sheetFormatPr baseColWidth="10" defaultColWidth="10.85546875" defaultRowHeight="15" x14ac:dyDescent="0.25"/>
  <cols>
    <col min="1" max="1" width="10.85546875" style="47"/>
    <col min="2" max="2" width="9.28515625" style="47" customWidth="1"/>
    <col min="3" max="3" width="29.42578125" style="47" customWidth="1"/>
    <col min="4" max="4" width="59" style="47" customWidth="1"/>
    <col min="5" max="5" width="34.5703125" style="47" customWidth="1"/>
    <col min="6" max="6" width="12.85546875" style="47" customWidth="1"/>
    <col min="7" max="7" width="11.7109375" style="47" bestFit="1" customWidth="1"/>
    <col min="8" max="8" width="32.28515625" style="47" customWidth="1"/>
    <col min="9" max="16384" width="10.85546875" style="47"/>
  </cols>
  <sheetData>
    <row r="4" spans="2:8" x14ac:dyDescent="0.25">
      <c r="B4" s="157" t="s">
        <v>5</v>
      </c>
      <c r="C4" s="157"/>
      <c r="D4" s="157"/>
      <c r="E4" s="157"/>
      <c r="F4" s="157"/>
      <c r="G4" s="157"/>
      <c r="H4" s="157"/>
    </row>
    <row r="5" spans="2:8" x14ac:dyDescent="0.25">
      <c r="B5" s="158" t="s">
        <v>6</v>
      </c>
      <c r="C5" s="158"/>
      <c r="D5" s="158"/>
      <c r="E5" s="158"/>
      <c r="F5" s="158"/>
      <c r="G5" s="158"/>
      <c r="H5" s="158"/>
    </row>
    <row r="6" spans="2:8" ht="28.9" customHeight="1" x14ac:dyDescent="0.25">
      <c r="B6" s="159" t="s">
        <v>7</v>
      </c>
      <c r="C6" s="159"/>
      <c r="D6" s="159"/>
      <c r="E6" s="159"/>
      <c r="F6" s="159"/>
      <c r="G6" s="159"/>
      <c r="H6" s="159"/>
    </row>
    <row r="7" spans="2:8" ht="15.75" thickBot="1" x14ac:dyDescent="0.3">
      <c r="B7" s="48"/>
      <c r="C7" s="48"/>
      <c r="D7" s="48"/>
      <c r="E7" s="48"/>
      <c r="F7" s="48"/>
    </row>
    <row r="8" spans="2:8" ht="30.75" thickBot="1" x14ac:dyDescent="0.3">
      <c r="B8" s="78" t="s">
        <v>8</v>
      </c>
      <c r="C8" s="83" t="s">
        <v>9</v>
      </c>
      <c r="D8" s="84" t="s">
        <v>10</v>
      </c>
      <c r="E8" s="84" t="s">
        <v>11</v>
      </c>
      <c r="F8" s="84" t="s">
        <v>12</v>
      </c>
      <c r="G8" s="84" t="s">
        <v>13</v>
      </c>
      <c r="H8" s="85" t="s">
        <v>14</v>
      </c>
    </row>
    <row r="9" spans="2:8" ht="75" x14ac:dyDescent="0.25">
      <c r="B9" s="160" t="s">
        <v>15</v>
      </c>
      <c r="C9" s="161" t="s">
        <v>16</v>
      </c>
      <c r="D9" s="81" t="s">
        <v>17</v>
      </c>
      <c r="E9" s="79"/>
      <c r="F9" s="49"/>
      <c r="G9" s="163"/>
      <c r="H9" s="50"/>
    </row>
    <row r="10" spans="2:8" ht="75.75" thickBot="1" x14ac:dyDescent="0.3">
      <c r="B10" s="160"/>
      <c r="C10" s="162"/>
      <c r="D10" s="82" t="s">
        <v>18</v>
      </c>
      <c r="E10" s="80"/>
      <c r="F10" s="51"/>
      <c r="G10" s="164"/>
      <c r="H10" s="52"/>
    </row>
    <row r="11" spans="2:8" ht="165.75" thickBot="1" x14ac:dyDescent="0.3">
      <c r="B11" s="62" t="s">
        <v>19</v>
      </c>
      <c r="C11" s="86" t="s">
        <v>20</v>
      </c>
      <c r="D11" s="53" t="s">
        <v>21</v>
      </c>
      <c r="E11" s="54"/>
      <c r="F11" s="54"/>
      <c r="G11" s="66"/>
      <c r="H11" s="55"/>
    </row>
    <row r="12" spans="2:8" ht="90.75" thickBot="1" x14ac:dyDescent="0.3">
      <c r="B12" s="61" t="s">
        <v>22</v>
      </c>
      <c r="C12" s="87" t="s">
        <v>23</v>
      </c>
      <c r="D12" s="56" t="s">
        <v>24</v>
      </c>
      <c r="E12" s="57"/>
      <c r="F12" s="57"/>
      <c r="G12" s="67"/>
      <c r="H12" s="58"/>
    </row>
    <row r="13" spans="2:8" ht="35.450000000000003" customHeight="1" x14ac:dyDescent="0.25">
      <c r="B13" s="167" t="s">
        <v>25</v>
      </c>
      <c r="C13" s="169" t="s">
        <v>26</v>
      </c>
      <c r="D13" s="60" t="s">
        <v>27</v>
      </c>
      <c r="E13" s="49"/>
      <c r="F13" s="49"/>
      <c r="G13" s="65"/>
      <c r="H13" s="50"/>
    </row>
    <row r="14" spans="2:8" ht="35.450000000000003" customHeight="1" thickBot="1" x14ac:dyDescent="0.3">
      <c r="B14" s="168"/>
      <c r="C14" s="170"/>
      <c r="D14" s="91" t="s">
        <v>28</v>
      </c>
      <c r="E14" s="51"/>
      <c r="F14" s="51"/>
      <c r="G14" s="89"/>
      <c r="H14" s="52"/>
    </row>
    <row r="15" spans="2:8" x14ac:dyDescent="0.25">
      <c r="B15" s="171" t="s">
        <v>29</v>
      </c>
      <c r="C15" s="172"/>
      <c r="D15" s="172"/>
      <c r="E15" s="172"/>
      <c r="F15" s="172"/>
      <c r="G15" s="90">
        <f>SUM(G9:G14)</f>
        <v>0</v>
      </c>
    </row>
    <row r="16" spans="2:8" x14ac:dyDescent="0.25">
      <c r="B16" s="173" t="s">
        <v>30</v>
      </c>
      <c r="C16" s="174"/>
      <c r="D16" s="174"/>
      <c r="E16" s="174"/>
      <c r="F16" s="174"/>
      <c r="G16" s="92"/>
    </row>
    <row r="17" spans="2:7" ht="15.75" thickBot="1" x14ac:dyDescent="0.3">
      <c r="B17" s="175" t="s">
        <v>31</v>
      </c>
      <c r="C17" s="176"/>
      <c r="D17" s="176"/>
      <c r="E17" s="176"/>
      <c r="F17" s="176"/>
      <c r="G17" s="63">
        <f>SUM(G15:G16)</f>
        <v>0</v>
      </c>
    </row>
    <row r="18" spans="2:7" ht="5.45" customHeight="1" thickBot="1" x14ac:dyDescent="0.3"/>
    <row r="19" spans="2:7" ht="60.6" customHeight="1" thickBot="1" x14ac:dyDescent="0.3">
      <c r="B19" s="177" t="s">
        <v>32</v>
      </c>
      <c r="C19" s="178"/>
      <c r="D19" s="178"/>
      <c r="E19" s="178"/>
      <c r="F19" s="178"/>
      <c r="G19" s="64"/>
    </row>
    <row r="20" spans="2:7" ht="5.45" customHeight="1" thickBot="1" x14ac:dyDescent="0.3"/>
    <row r="21" spans="2:7" ht="15.75" thickBot="1" x14ac:dyDescent="0.3">
      <c r="B21" s="165" t="s">
        <v>33</v>
      </c>
      <c r="C21" s="166"/>
      <c r="D21" s="166"/>
      <c r="E21" s="166"/>
      <c r="F21" s="166"/>
      <c r="G21" s="94">
        <f>+G17-G19</f>
        <v>0</v>
      </c>
    </row>
    <row r="22" spans="2:7" x14ac:dyDescent="0.25">
      <c r="D22" s="59"/>
    </row>
  </sheetData>
  <mergeCells count="13">
    <mergeCell ref="B21:F21"/>
    <mergeCell ref="B13:B14"/>
    <mergeCell ref="C13:C14"/>
    <mergeCell ref="B15:F15"/>
    <mergeCell ref="B16:F16"/>
    <mergeCell ref="B17:F17"/>
    <mergeCell ref="B19:F19"/>
    <mergeCell ref="B4:H4"/>
    <mergeCell ref="B5:H5"/>
    <mergeCell ref="B6:H6"/>
    <mergeCell ref="B9:B10"/>
    <mergeCell ref="C9:C10"/>
    <mergeCell ref="G9:G1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4:H19"/>
  <sheetViews>
    <sheetView topLeftCell="A4" zoomScale="80" zoomScaleNormal="80" workbookViewId="0">
      <selection activeCell="H17" sqref="H17"/>
    </sheetView>
  </sheetViews>
  <sheetFormatPr baseColWidth="10" defaultColWidth="10.85546875" defaultRowHeight="15" x14ac:dyDescent="0.25"/>
  <cols>
    <col min="1" max="1" width="10.85546875" style="47"/>
    <col min="2" max="2" width="9.28515625" style="47" customWidth="1"/>
    <col min="3" max="3" width="31.28515625" style="47" customWidth="1"/>
    <col min="4" max="4" width="68.5703125" style="47" customWidth="1"/>
    <col min="5" max="5" width="36" style="47" customWidth="1"/>
    <col min="6" max="6" width="12.85546875" style="47" customWidth="1"/>
    <col min="7" max="7" width="17.28515625" style="47" customWidth="1"/>
    <col min="8" max="8" width="32.28515625" style="47" customWidth="1"/>
    <col min="9" max="16384" width="10.85546875" style="47"/>
  </cols>
  <sheetData>
    <row r="4" spans="2:8" x14ac:dyDescent="0.25">
      <c r="B4" s="157" t="s">
        <v>5</v>
      </c>
      <c r="C4" s="157"/>
      <c r="D4" s="157"/>
      <c r="E4" s="157"/>
      <c r="F4" s="157"/>
      <c r="G4" s="157"/>
      <c r="H4" s="157"/>
    </row>
    <row r="5" spans="2:8" x14ac:dyDescent="0.25">
      <c r="B5" s="158" t="s">
        <v>93</v>
      </c>
      <c r="C5" s="158"/>
      <c r="D5" s="158"/>
      <c r="E5" s="158"/>
      <c r="F5" s="158"/>
      <c r="G5" s="158"/>
      <c r="H5" s="158"/>
    </row>
    <row r="6" spans="2:8" ht="28.9" customHeight="1" x14ac:dyDescent="0.25">
      <c r="B6" s="159" t="s">
        <v>92</v>
      </c>
      <c r="C6" s="159"/>
      <c r="D6" s="159"/>
      <c r="E6" s="159"/>
      <c r="F6" s="159"/>
      <c r="G6" s="159"/>
      <c r="H6" s="159"/>
    </row>
    <row r="7" spans="2:8" ht="15.75" thickBot="1" x14ac:dyDescent="0.3">
      <c r="B7" s="48"/>
      <c r="C7" s="48"/>
      <c r="D7" s="48"/>
      <c r="E7" s="48"/>
      <c r="F7" s="48"/>
    </row>
    <row r="8" spans="2:8" ht="30.75" thickBot="1" x14ac:dyDescent="0.3">
      <c r="B8" s="84" t="s">
        <v>8</v>
      </c>
      <c r="C8" s="83" t="s">
        <v>9</v>
      </c>
      <c r="D8" s="84" t="s">
        <v>10</v>
      </c>
      <c r="E8" s="84" t="s">
        <v>11</v>
      </c>
      <c r="F8" s="84" t="s">
        <v>12</v>
      </c>
      <c r="G8" s="84" t="s">
        <v>13</v>
      </c>
      <c r="H8" s="85" t="s">
        <v>14</v>
      </c>
    </row>
    <row r="9" spans="2:8" ht="76.900000000000006" customHeight="1" thickBot="1" x14ac:dyDescent="0.3">
      <c r="B9" s="116" t="s">
        <v>34</v>
      </c>
      <c r="C9" s="123" t="s">
        <v>115</v>
      </c>
      <c r="D9" s="100" t="s">
        <v>90</v>
      </c>
      <c r="E9" s="117" t="s">
        <v>107</v>
      </c>
      <c r="F9" s="118" t="s">
        <v>35</v>
      </c>
      <c r="G9" s="118">
        <v>45</v>
      </c>
      <c r="H9" s="50"/>
    </row>
    <row r="10" spans="2:8" ht="254.45" customHeight="1" thickBot="1" x14ac:dyDescent="0.3">
      <c r="B10" s="101" t="s">
        <v>19</v>
      </c>
      <c r="C10" s="102" t="s">
        <v>36</v>
      </c>
      <c r="D10" s="103" t="s">
        <v>91</v>
      </c>
      <c r="E10" s="122" t="s">
        <v>108</v>
      </c>
      <c r="F10" s="95" t="s">
        <v>35</v>
      </c>
      <c r="G10" s="95">
        <v>10</v>
      </c>
      <c r="H10" s="96"/>
    </row>
    <row r="11" spans="2:8" ht="31.5" customHeight="1" x14ac:dyDescent="0.25">
      <c r="B11" s="181" t="s">
        <v>22</v>
      </c>
      <c r="C11" s="183" t="s">
        <v>26</v>
      </c>
      <c r="D11" s="60" t="s">
        <v>27</v>
      </c>
      <c r="E11" s="104" t="s">
        <v>109</v>
      </c>
      <c r="F11" s="97" t="s">
        <v>35</v>
      </c>
      <c r="G11" s="97">
        <v>0.25</v>
      </c>
      <c r="H11" s="50"/>
    </row>
    <row r="12" spans="2:8" ht="31.5" customHeight="1" thickBot="1" x14ac:dyDescent="0.3">
      <c r="B12" s="182"/>
      <c r="C12" s="184"/>
      <c r="D12" s="91" t="s">
        <v>28</v>
      </c>
      <c r="E12" s="105" t="s">
        <v>110</v>
      </c>
      <c r="F12" s="98" t="s">
        <v>35</v>
      </c>
      <c r="G12" s="98">
        <v>0.25</v>
      </c>
      <c r="H12" s="52"/>
    </row>
    <row r="13" spans="2:8" x14ac:dyDescent="0.25">
      <c r="B13" s="171" t="s">
        <v>29</v>
      </c>
      <c r="C13" s="172"/>
      <c r="D13" s="172"/>
      <c r="E13" s="172"/>
      <c r="F13" s="172"/>
      <c r="G13" s="90">
        <f>SUM(G9:G12)</f>
        <v>55.5</v>
      </c>
    </row>
    <row r="14" spans="2:8" x14ac:dyDescent="0.25">
      <c r="B14" s="173" t="s">
        <v>94</v>
      </c>
      <c r="C14" s="174"/>
      <c r="D14" s="174"/>
      <c r="E14" s="174"/>
      <c r="F14" s="174"/>
      <c r="G14" s="92">
        <v>29.096435100000001</v>
      </c>
    </row>
    <row r="15" spans="2:8" ht="15.75" thickBot="1" x14ac:dyDescent="0.3">
      <c r="B15" s="175" t="s">
        <v>31</v>
      </c>
      <c r="C15" s="176"/>
      <c r="D15" s="176"/>
      <c r="E15" s="176"/>
      <c r="F15" s="176"/>
      <c r="G15" s="99">
        <f>SUM(G13:G14)</f>
        <v>84.596435100000008</v>
      </c>
    </row>
    <row r="16" spans="2:8" ht="15.75" thickBot="1" x14ac:dyDescent="0.3"/>
    <row r="17" spans="2:8" ht="49.15" customHeight="1" thickBot="1" x14ac:dyDescent="0.3">
      <c r="B17" s="179" t="s">
        <v>32</v>
      </c>
      <c r="C17" s="180"/>
      <c r="D17" s="180"/>
      <c r="E17" s="180"/>
      <c r="F17" s="180"/>
      <c r="G17" s="119">
        <v>0</v>
      </c>
      <c r="H17" s="202" t="s">
        <v>132</v>
      </c>
    </row>
    <row r="18" spans="2:8" ht="15.75" thickBot="1" x14ac:dyDescent="0.3"/>
    <row r="19" spans="2:8" ht="15.75" thickBot="1" x14ac:dyDescent="0.3">
      <c r="B19" s="165" t="s">
        <v>33</v>
      </c>
      <c r="C19" s="166"/>
      <c r="D19" s="166"/>
      <c r="E19" s="166"/>
      <c r="F19" s="166"/>
      <c r="G19" s="93">
        <f>+G15-G17</f>
        <v>84.596435100000008</v>
      </c>
    </row>
  </sheetData>
  <mergeCells count="10">
    <mergeCell ref="B14:F14"/>
    <mergeCell ref="B15:F15"/>
    <mergeCell ref="B17:F17"/>
    <mergeCell ref="B19:F19"/>
    <mergeCell ref="B4:H4"/>
    <mergeCell ref="B5:H5"/>
    <mergeCell ref="B6:H6"/>
    <mergeCell ref="B11:B12"/>
    <mergeCell ref="C11:C12"/>
    <mergeCell ref="B13:F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4:J19"/>
  <sheetViews>
    <sheetView zoomScale="80" zoomScaleNormal="80" workbookViewId="0">
      <selection activeCell="H17" sqref="H17"/>
    </sheetView>
  </sheetViews>
  <sheetFormatPr baseColWidth="10" defaultColWidth="10.85546875" defaultRowHeight="15" x14ac:dyDescent="0.25"/>
  <cols>
    <col min="1" max="1" width="10.85546875" style="47"/>
    <col min="2" max="2" width="9.28515625" style="47" customWidth="1"/>
    <col min="3" max="3" width="31.28515625" style="47" customWidth="1"/>
    <col min="4" max="4" width="68.5703125" style="47" customWidth="1"/>
    <col min="5" max="5" width="36" style="47" customWidth="1"/>
    <col min="6" max="6" width="12.85546875" style="47" customWidth="1"/>
    <col min="7" max="7" width="17.28515625" style="47" customWidth="1"/>
    <col min="8" max="8" width="32.28515625" style="47" customWidth="1"/>
    <col min="9" max="9" width="80.140625" style="47" customWidth="1"/>
    <col min="10" max="10" width="13" style="47" bestFit="1" customWidth="1"/>
    <col min="11" max="16384" width="10.85546875" style="47"/>
  </cols>
  <sheetData>
    <row r="4" spans="2:10" x14ac:dyDescent="0.25">
      <c r="B4" s="157" t="s">
        <v>5</v>
      </c>
      <c r="C4" s="157"/>
      <c r="D4" s="157"/>
      <c r="E4" s="157"/>
      <c r="F4" s="157"/>
      <c r="G4" s="157"/>
      <c r="H4" s="157"/>
    </row>
    <row r="5" spans="2:10" x14ac:dyDescent="0.25">
      <c r="B5" s="158" t="s">
        <v>93</v>
      </c>
      <c r="C5" s="158"/>
      <c r="D5" s="158"/>
      <c r="E5" s="158"/>
      <c r="F5" s="158"/>
      <c r="G5" s="158"/>
      <c r="H5" s="158"/>
    </row>
    <row r="6" spans="2:10" ht="28.9" customHeight="1" x14ac:dyDescent="0.25">
      <c r="B6" s="159" t="s">
        <v>92</v>
      </c>
      <c r="C6" s="159"/>
      <c r="D6" s="159"/>
      <c r="E6" s="159"/>
      <c r="F6" s="159"/>
      <c r="G6" s="159"/>
      <c r="H6" s="159"/>
    </row>
    <row r="7" spans="2:10" ht="15.75" thickBot="1" x14ac:dyDescent="0.3">
      <c r="B7" s="48"/>
      <c r="C7" s="48"/>
      <c r="D7" s="48"/>
      <c r="E7" s="48"/>
      <c r="F7" s="48"/>
    </row>
    <row r="8" spans="2:10" ht="30.75" thickBot="1" x14ac:dyDescent="0.3">
      <c r="B8" s="84" t="s">
        <v>8</v>
      </c>
      <c r="C8" s="83" t="s">
        <v>9</v>
      </c>
      <c r="D8" s="84" t="s">
        <v>10</v>
      </c>
      <c r="E8" s="84" t="s">
        <v>11</v>
      </c>
      <c r="F8" s="84" t="s">
        <v>12</v>
      </c>
      <c r="G8" s="84" t="s">
        <v>13</v>
      </c>
      <c r="H8" s="83" t="s">
        <v>14</v>
      </c>
      <c r="I8" s="148" t="s">
        <v>117</v>
      </c>
    </row>
    <row r="9" spans="2:10" ht="76.900000000000006" customHeight="1" thickBot="1" x14ac:dyDescent="0.3">
      <c r="B9" s="116" t="s">
        <v>34</v>
      </c>
      <c r="C9" s="127" t="s">
        <v>115</v>
      </c>
      <c r="D9" s="100" t="s">
        <v>90</v>
      </c>
      <c r="E9" s="117" t="s">
        <v>107</v>
      </c>
      <c r="F9" s="118" t="s">
        <v>35</v>
      </c>
      <c r="G9" s="118">
        <v>45</v>
      </c>
      <c r="H9" s="141"/>
      <c r="I9" s="145"/>
    </row>
    <row r="10" spans="2:10" ht="254.45" customHeight="1" thickBot="1" x14ac:dyDescent="0.3">
      <c r="B10" s="101" t="s">
        <v>19</v>
      </c>
      <c r="C10" s="102" t="s">
        <v>36</v>
      </c>
      <c r="D10" s="103" t="s">
        <v>91</v>
      </c>
      <c r="E10" s="122" t="s">
        <v>112</v>
      </c>
      <c r="F10" s="95" t="s">
        <v>35</v>
      </c>
      <c r="G10" s="95">
        <v>10</v>
      </c>
      <c r="H10" s="142"/>
      <c r="I10" s="145"/>
    </row>
    <row r="11" spans="2:10" ht="267.75" customHeight="1" x14ac:dyDescent="0.25">
      <c r="B11" s="181" t="s">
        <v>22</v>
      </c>
      <c r="C11" s="183" t="s">
        <v>26</v>
      </c>
      <c r="D11" s="60" t="s">
        <v>27</v>
      </c>
      <c r="E11" s="125" t="s">
        <v>114</v>
      </c>
      <c r="F11" s="97" t="s">
        <v>100</v>
      </c>
      <c r="G11" s="97">
        <v>0</v>
      </c>
      <c r="H11" s="144" t="s">
        <v>113</v>
      </c>
      <c r="I11" s="146" t="s">
        <v>118</v>
      </c>
      <c r="J11" s="149"/>
    </row>
    <row r="12" spans="2:10" ht="31.5" customHeight="1" thickBot="1" x14ac:dyDescent="0.3">
      <c r="B12" s="182"/>
      <c r="C12" s="184"/>
      <c r="D12" s="91" t="s">
        <v>28</v>
      </c>
      <c r="E12" s="126" t="s">
        <v>111</v>
      </c>
      <c r="F12" s="98" t="s">
        <v>35</v>
      </c>
      <c r="G12" s="98">
        <v>0.25</v>
      </c>
      <c r="H12" s="143"/>
      <c r="I12" s="147"/>
      <c r="J12" s="150"/>
    </row>
    <row r="13" spans="2:10" x14ac:dyDescent="0.25">
      <c r="B13" s="171" t="s">
        <v>29</v>
      </c>
      <c r="C13" s="172"/>
      <c r="D13" s="172"/>
      <c r="E13" s="172"/>
      <c r="F13" s="172"/>
      <c r="G13" s="90">
        <f>SUM(G9:G12)</f>
        <v>55.25</v>
      </c>
    </row>
    <row r="14" spans="2:10" x14ac:dyDescent="0.25">
      <c r="B14" s="173" t="s">
        <v>94</v>
      </c>
      <c r="C14" s="174"/>
      <c r="D14" s="174"/>
      <c r="E14" s="174"/>
      <c r="F14" s="174"/>
      <c r="G14" s="92">
        <v>29.311577499999999</v>
      </c>
    </row>
    <row r="15" spans="2:10" ht="15.75" thickBot="1" x14ac:dyDescent="0.3">
      <c r="B15" s="175" t="s">
        <v>31</v>
      </c>
      <c r="C15" s="176"/>
      <c r="D15" s="176"/>
      <c r="E15" s="176"/>
      <c r="F15" s="176"/>
      <c r="G15" s="99">
        <f>SUM(G13:G14)</f>
        <v>84.561577499999999</v>
      </c>
    </row>
    <row r="16" spans="2:10" ht="15.75" thickBot="1" x14ac:dyDescent="0.3"/>
    <row r="17" spans="2:8" ht="49.15" customHeight="1" thickBot="1" x14ac:dyDescent="0.3">
      <c r="B17" s="179" t="s">
        <v>32</v>
      </c>
      <c r="C17" s="180"/>
      <c r="D17" s="180"/>
      <c r="E17" s="180"/>
      <c r="F17" s="180"/>
      <c r="G17" s="119">
        <v>0</v>
      </c>
      <c r="H17" s="202" t="s">
        <v>132</v>
      </c>
    </row>
    <row r="18" spans="2:8" ht="15.75" thickBot="1" x14ac:dyDescent="0.3"/>
    <row r="19" spans="2:8" ht="15.75" thickBot="1" x14ac:dyDescent="0.3">
      <c r="B19" s="165" t="s">
        <v>33</v>
      </c>
      <c r="C19" s="166"/>
      <c r="D19" s="166"/>
      <c r="E19" s="166"/>
      <c r="F19" s="166"/>
      <c r="G19" s="93">
        <f>+G15-G17</f>
        <v>84.561577499999999</v>
      </c>
    </row>
  </sheetData>
  <mergeCells count="10">
    <mergeCell ref="B14:F14"/>
    <mergeCell ref="B15:F15"/>
    <mergeCell ref="B17:F17"/>
    <mergeCell ref="B19:F19"/>
    <mergeCell ref="B4:H4"/>
    <mergeCell ref="B5:H5"/>
    <mergeCell ref="B6:H6"/>
    <mergeCell ref="B11:B12"/>
    <mergeCell ref="C11:C12"/>
    <mergeCell ref="B13:F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4:I19"/>
  <sheetViews>
    <sheetView zoomScale="80" zoomScaleNormal="80" workbookViewId="0">
      <selection activeCell="G15" sqref="G15"/>
    </sheetView>
  </sheetViews>
  <sheetFormatPr baseColWidth="10" defaultColWidth="10.85546875" defaultRowHeight="15" x14ac:dyDescent="0.25"/>
  <cols>
    <col min="1" max="1" width="10.85546875" style="47"/>
    <col min="2" max="2" width="9.28515625" style="47" customWidth="1"/>
    <col min="3" max="3" width="31.28515625" style="47" customWidth="1"/>
    <col min="4" max="4" width="68.5703125" style="47" customWidth="1"/>
    <col min="5" max="5" width="36" style="47" customWidth="1"/>
    <col min="6" max="6" width="12.85546875" style="47" customWidth="1"/>
    <col min="7" max="7" width="17.28515625" style="47" customWidth="1"/>
    <col min="8" max="8" width="50.7109375" style="47" customWidth="1"/>
    <col min="9" max="9" width="70.7109375" style="47" customWidth="1"/>
    <col min="10" max="16384" width="10.85546875" style="47"/>
  </cols>
  <sheetData>
    <row r="4" spans="2:9" x14ac:dyDescent="0.25">
      <c r="B4" s="157" t="s">
        <v>5</v>
      </c>
      <c r="C4" s="157"/>
      <c r="D4" s="157"/>
      <c r="E4" s="157"/>
      <c r="F4" s="157"/>
      <c r="G4" s="157"/>
      <c r="H4" s="157"/>
    </row>
    <row r="5" spans="2:9" x14ac:dyDescent="0.25">
      <c r="B5" s="158" t="s">
        <v>93</v>
      </c>
      <c r="C5" s="158"/>
      <c r="D5" s="158"/>
      <c r="E5" s="158"/>
      <c r="F5" s="158"/>
      <c r="G5" s="158"/>
      <c r="H5" s="158"/>
    </row>
    <row r="6" spans="2:9" ht="28.9" customHeight="1" x14ac:dyDescent="0.25">
      <c r="B6" s="159" t="s">
        <v>92</v>
      </c>
      <c r="C6" s="159"/>
      <c r="D6" s="159"/>
      <c r="E6" s="159"/>
      <c r="F6" s="159"/>
      <c r="G6" s="159"/>
      <c r="H6" s="159"/>
    </row>
    <row r="7" spans="2:9" ht="15.75" thickBot="1" x14ac:dyDescent="0.3">
      <c r="B7" s="48"/>
      <c r="C7" s="48"/>
      <c r="D7" s="48"/>
      <c r="E7" s="48"/>
      <c r="F7" s="48"/>
    </row>
    <row r="8" spans="2:9" ht="30.75" thickBot="1" x14ac:dyDescent="0.3">
      <c r="B8" s="84" t="s">
        <v>8</v>
      </c>
      <c r="C8" s="83" t="s">
        <v>9</v>
      </c>
      <c r="D8" s="84" t="s">
        <v>10</v>
      </c>
      <c r="E8" s="84" t="s">
        <v>11</v>
      </c>
      <c r="F8" s="84" t="s">
        <v>12</v>
      </c>
      <c r="G8" s="84" t="s">
        <v>13</v>
      </c>
      <c r="H8" s="83" t="s">
        <v>14</v>
      </c>
      <c r="I8" s="148" t="s">
        <v>119</v>
      </c>
    </row>
    <row r="9" spans="2:9" ht="150" customHeight="1" thickBot="1" x14ac:dyDescent="0.3">
      <c r="B9" s="116" t="s">
        <v>34</v>
      </c>
      <c r="C9" s="123" t="s">
        <v>115</v>
      </c>
      <c r="D9" s="100" t="s">
        <v>90</v>
      </c>
      <c r="E9" s="117" t="s">
        <v>101</v>
      </c>
      <c r="F9" s="118" t="s">
        <v>100</v>
      </c>
      <c r="G9" s="118">
        <v>0</v>
      </c>
      <c r="H9" s="151" t="s">
        <v>102</v>
      </c>
      <c r="I9" s="185" t="s">
        <v>120</v>
      </c>
    </row>
    <row r="10" spans="2:9" ht="183" customHeight="1" thickBot="1" x14ac:dyDescent="0.3">
      <c r="B10" s="101" t="s">
        <v>19</v>
      </c>
      <c r="C10" s="102" t="s">
        <v>36</v>
      </c>
      <c r="D10" s="103" t="s">
        <v>91</v>
      </c>
      <c r="E10" s="122" t="s">
        <v>103</v>
      </c>
      <c r="F10" s="95" t="s">
        <v>100</v>
      </c>
      <c r="G10" s="95"/>
      <c r="H10" s="152" t="s">
        <v>104</v>
      </c>
      <c r="I10" s="186"/>
    </row>
    <row r="11" spans="2:9" ht="31.5" customHeight="1" x14ac:dyDescent="0.25">
      <c r="B11" s="181" t="s">
        <v>22</v>
      </c>
      <c r="C11" s="183" t="s">
        <v>26</v>
      </c>
      <c r="D11" s="60" t="s">
        <v>27</v>
      </c>
      <c r="E11" s="125" t="s">
        <v>106</v>
      </c>
      <c r="F11" s="97" t="s">
        <v>100</v>
      </c>
      <c r="G11" s="97">
        <v>0</v>
      </c>
      <c r="H11" s="141"/>
      <c r="I11" s="153"/>
    </row>
    <row r="12" spans="2:9" ht="45" customHeight="1" thickBot="1" x14ac:dyDescent="0.3">
      <c r="B12" s="182"/>
      <c r="C12" s="184"/>
      <c r="D12" s="91" t="s">
        <v>28</v>
      </c>
      <c r="E12" s="126" t="s">
        <v>105</v>
      </c>
      <c r="F12" s="98" t="s">
        <v>35</v>
      </c>
      <c r="G12" s="98">
        <v>0.25</v>
      </c>
      <c r="H12" s="143"/>
      <c r="I12" s="147"/>
    </row>
    <row r="13" spans="2:9" x14ac:dyDescent="0.25">
      <c r="B13" s="171" t="s">
        <v>29</v>
      </c>
      <c r="C13" s="172"/>
      <c r="D13" s="172"/>
      <c r="E13" s="172"/>
      <c r="F13" s="172"/>
      <c r="G13" s="90">
        <f>SUM(G9:G12)</f>
        <v>0.25</v>
      </c>
    </row>
    <row r="14" spans="2:9" x14ac:dyDescent="0.25">
      <c r="B14" s="173" t="s">
        <v>94</v>
      </c>
      <c r="C14" s="174"/>
      <c r="D14" s="174"/>
      <c r="E14" s="174"/>
      <c r="F14" s="174"/>
      <c r="G14" s="92">
        <v>35.6318263</v>
      </c>
    </row>
    <row r="15" spans="2:9" ht="15.75" thickBot="1" x14ac:dyDescent="0.3">
      <c r="B15" s="175" t="s">
        <v>31</v>
      </c>
      <c r="C15" s="176"/>
      <c r="D15" s="176"/>
      <c r="E15" s="176"/>
      <c r="F15" s="176"/>
      <c r="G15" s="99">
        <f>SUM(G13:G14)</f>
        <v>35.8818263</v>
      </c>
    </row>
    <row r="16" spans="2:9" ht="15.75" thickBot="1" x14ac:dyDescent="0.3"/>
    <row r="17" spans="2:8" ht="49.15" customHeight="1" thickBot="1" x14ac:dyDescent="0.3">
      <c r="B17" s="179" t="s">
        <v>32</v>
      </c>
      <c r="C17" s="180"/>
      <c r="D17" s="180"/>
      <c r="E17" s="180"/>
      <c r="F17" s="180"/>
      <c r="G17" s="119">
        <v>0</v>
      </c>
      <c r="H17" s="202" t="s">
        <v>132</v>
      </c>
    </row>
    <row r="18" spans="2:8" ht="15.75" thickBot="1" x14ac:dyDescent="0.3"/>
    <row r="19" spans="2:8" ht="15.75" thickBot="1" x14ac:dyDescent="0.3">
      <c r="B19" s="165" t="s">
        <v>33</v>
      </c>
      <c r="C19" s="166"/>
      <c r="D19" s="166"/>
      <c r="E19" s="166"/>
      <c r="F19" s="166"/>
      <c r="G19" s="93">
        <f>+G15-G17</f>
        <v>35.8818263</v>
      </c>
    </row>
  </sheetData>
  <mergeCells count="11">
    <mergeCell ref="I9:I10"/>
    <mergeCell ref="B4:H4"/>
    <mergeCell ref="B5:H5"/>
    <mergeCell ref="B6:H6"/>
    <mergeCell ref="B19:F19"/>
    <mergeCell ref="B13:F13"/>
    <mergeCell ref="B14:F14"/>
    <mergeCell ref="B11:B12"/>
    <mergeCell ref="C11:C12"/>
    <mergeCell ref="B15:F15"/>
    <mergeCell ref="B17:F17"/>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4:H19"/>
  <sheetViews>
    <sheetView topLeftCell="A3" zoomScale="80" zoomScaleNormal="80" workbookViewId="0">
      <selection activeCell="G9" sqref="G9:H12"/>
    </sheetView>
  </sheetViews>
  <sheetFormatPr baseColWidth="10" defaultColWidth="10.85546875" defaultRowHeight="15" x14ac:dyDescent="0.25"/>
  <cols>
    <col min="1" max="1" width="10.85546875" style="47"/>
    <col min="2" max="2" width="9.28515625" style="47" customWidth="1"/>
    <col min="3" max="3" width="31.28515625" style="47" customWidth="1"/>
    <col min="4" max="4" width="68.5703125" style="47" customWidth="1"/>
    <col min="5" max="5" width="36" style="47" customWidth="1"/>
    <col min="6" max="6" width="12.85546875" style="47" customWidth="1"/>
    <col min="7" max="7" width="17.28515625" style="47" customWidth="1"/>
    <col min="8" max="8" width="32.28515625" style="47" customWidth="1"/>
    <col min="9" max="16384" width="10.85546875" style="47"/>
  </cols>
  <sheetData>
    <row r="4" spans="2:8" x14ac:dyDescent="0.25">
      <c r="B4" s="157" t="s">
        <v>5</v>
      </c>
      <c r="C4" s="157"/>
      <c r="D4" s="157"/>
      <c r="E4" s="157"/>
      <c r="F4" s="157"/>
      <c r="G4" s="157"/>
      <c r="H4" s="157"/>
    </row>
    <row r="5" spans="2:8" x14ac:dyDescent="0.25">
      <c r="B5" s="158" t="s">
        <v>93</v>
      </c>
      <c r="C5" s="158"/>
      <c r="D5" s="158"/>
      <c r="E5" s="158"/>
      <c r="F5" s="158"/>
      <c r="G5" s="158"/>
      <c r="H5" s="158"/>
    </row>
    <row r="6" spans="2:8" ht="28.9" customHeight="1" x14ac:dyDescent="0.25">
      <c r="B6" s="159" t="s">
        <v>92</v>
      </c>
      <c r="C6" s="159"/>
      <c r="D6" s="159"/>
      <c r="E6" s="159"/>
      <c r="F6" s="159"/>
      <c r="G6" s="159"/>
      <c r="H6" s="159"/>
    </row>
    <row r="7" spans="2:8" ht="15.75" thickBot="1" x14ac:dyDescent="0.3">
      <c r="B7" s="48"/>
      <c r="C7" s="48"/>
      <c r="D7" s="48"/>
      <c r="E7" s="48"/>
      <c r="F7" s="48"/>
    </row>
    <row r="8" spans="2:8" ht="30.75" thickBot="1" x14ac:dyDescent="0.3">
      <c r="B8" s="84" t="s">
        <v>8</v>
      </c>
      <c r="C8" s="83" t="s">
        <v>9</v>
      </c>
      <c r="D8" s="84" t="s">
        <v>10</v>
      </c>
      <c r="E8" s="84" t="s">
        <v>11</v>
      </c>
      <c r="F8" s="84" t="s">
        <v>12</v>
      </c>
      <c r="G8" s="84" t="s">
        <v>13</v>
      </c>
      <c r="H8" s="85" t="s">
        <v>14</v>
      </c>
    </row>
    <row r="9" spans="2:8" ht="76.900000000000006" customHeight="1" thickBot="1" x14ac:dyDescent="0.3">
      <c r="B9" s="116" t="s">
        <v>34</v>
      </c>
      <c r="C9" s="123" t="s">
        <v>115</v>
      </c>
      <c r="D9" s="100" t="s">
        <v>90</v>
      </c>
      <c r="E9" s="117"/>
      <c r="F9" s="118"/>
      <c r="G9" s="131">
        <v>0</v>
      </c>
      <c r="H9" s="187" t="s">
        <v>116</v>
      </c>
    </row>
    <row r="10" spans="2:8" ht="254.45" customHeight="1" thickBot="1" x14ac:dyDescent="0.3">
      <c r="B10" s="101" t="s">
        <v>19</v>
      </c>
      <c r="C10" s="102" t="s">
        <v>36</v>
      </c>
      <c r="D10" s="103" t="s">
        <v>91</v>
      </c>
      <c r="E10" s="122"/>
      <c r="F10" s="95"/>
      <c r="G10" s="132">
        <v>0</v>
      </c>
      <c r="H10" s="188"/>
    </row>
    <row r="11" spans="2:8" ht="31.5" customHeight="1" x14ac:dyDescent="0.25">
      <c r="B11" s="181" t="s">
        <v>22</v>
      </c>
      <c r="C11" s="183" t="s">
        <v>26</v>
      </c>
      <c r="D11" s="60" t="s">
        <v>27</v>
      </c>
      <c r="E11" s="104"/>
      <c r="F11" s="97"/>
      <c r="G11" s="133">
        <v>0</v>
      </c>
      <c r="H11" s="188"/>
    </row>
    <row r="12" spans="2:8" ht="31.5" customHeight="1" thickBot="1" x14ac:dyDescent="0.3">
      <c r="B12" s="182"/>
      <c r="C12" s="184"/>
      <c r="D12" s="91" t="s">
        <v>28</v>
      </c>
      <c r="E12" s="105"/>
      <c r="F12" s="98"/>
      <c r="G12" s="134">
        <v>0</v>
      </c>
      <c r="H12" s="189"/>
    </row>
    <row r="13" spans="2:8" x14ac:dyDescent="0.25">
      <c r="B13" s="171" t="s">
        <v>29</v>
      </c>
      <c r="C13" s="172"/>
      <c r="D13" s="172"/>
      <c r="E13" s="172"/>
      <c r="F13" s="172"/>
      <c r="G13" s="135">
        <f>SUM(G9:G12)</f>
        <v>0</v>
      </c>
    </row>
    <row r="14" spans="2:8" x14ac:dyDescent="0.25">
      <c r="B14" s="173" t="s">
        <v>94</v>
      </c>
      <c r="C14" s="174"/>
      <c r="D14" s="174"/>
      <c r="E14" s="174"/>
      <c r="F14" s="174"/>
      <c r="G14" s="136"/>
    </row>
    <row r="15" spans="2:8" ht="15.75" thickBot="1" x14ac:dyDescent="0.3">
      <c r="B15" s="175" t="s">
        <v>31</v>
      </c>
      <c r="C15" s="176"/>
      <c r="D15" s="176"/>
      <c r="E15" s="176"/>
      <c r="F15" s="176"/>
      <c r="G15" s="137">
        <f>SUM(G13:G14)</f>
        <v>0</v>
      </c>
    </row>
    <row r="16" spans="2:8" ht="15.75" thickBot="1" x14ac:dyDescent="0.3">
      <c r="G16" s="138"/>
    </row>
    <row r="17" spans="2:7" ht="49.15" customHeight="1" thickBot="1" x14ac:dyDescent="0.3">
      <c r="B17" s="179" t="s">
        <v>32</v>
      </c>
      <c r="C17" s="180"/>
      <c r="D17" s="180"/>
      <c r="E17" s="180"/>
      <c r="F17" s="180"/>
      <c r="G17" s="139">
        <v>0</v>
      </c>
    </row>
    <row r="18" spans="2:7" ht="15.75" thickBot="1" x14ac:dyDescent="0.3">
      <c r="G18" s="138"/>
    </row>
    <row r="19" spans="2:7" ht="15.75" thickBot="1" x14ac:dyDescent="0.3">
      <c r="B19" s="165" t="s">
        <v>33</v>
      </c>
      <c r="C19" s="166"/>
      <c r="D19" s="166"/>
      <c r="E19" s="166"/>
      <c r="F19" s="166"/>
      <c r="G19" s="140">
        <f>+G15-G17</f>
        <v>0</v>
      </c>
    </row>
  </sheetData>
  <mergeCells count="11">
    <mergeCell ref="B14:F14"/>
    <mergeCell ref="B15:F15"/>
    <mergeCell ref="B17:F17"/>
    <mergeCell ref="B19:F19"/>
    <mergeCell ref="B4:H4"/>
    <mergeCell ref="B5:H5"/>
    <mergeCell ref="B6:H6"/>
    <mergeCell ref="B11:B12"/>
    <mergeCell ref="C11:C12"/>
    <mergeCell ref="B13:F13"/>
    <mergeCell ref="H9:H12"/>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4:H19"/>
  <sheetViews>
    <sheetView topLeftCell="A4" zoomScale="80" zoomScaleNormal="80" workbookViewId="0">
      <selection activeCell="E10" sqref="E10"/>
    </sheetView>
  </sheetViews>
  <sheetFormatPr baseColWidth="10" defaultColWidth="10.85546875" defaultRowHeight="15" x14ac:dyDescent="0.25"/>
  <cols>
    <col min="1" max="1" width="10.85546875" style="47"/>
    <col min="2" max="2" width="9.28515625" style="47" customWidth="1"/>
    <col min="3" max="3" width="31.28515625" style="47" customWidth="1"/>
    <col min="4" max="4" width="68.5703125" style="47" customWidth="1"/>
    <col min="5" max="5" width="36" style="47" customWidth="1"/>
    <col min="6" max="6" width="12.85546875" style="47" customWidth="1"/>
    <col min="7" max="7" width="17.28515625" style="47" customWidth="1"/>
    <col min="8" max="8" width="32.28515625" style="47" customWidth="1"/>
    <col min="9" max="16384" width="10.85546875" style="47"/>
  </cols>
  <sheetData>
    <row r="4" spans="2:8" x14ac:dyDescent="0.25">
      <c r="B4" s="157" t="s">
        <v>5</v>
      </c>
      <c r="C4" s="157"/>
      <c r="D4" s="157"/>
      <c r="E4" s="157"/>
      <c r="F4" s="157"/>
      <c r="G4" s="157"/>
      <c r="H4" s="157"/>
    </row>
    <row r="5" spans="2:8" x14ac:dyDescent="0.25">
      <c r="B5" s="158" t="s">
        <v>93</v>
      </c>
      <c r="C5" s="158"/>
      <c r="D5" s="158"/>
      <c r="E5" s="158"/>
      <c r="F5" s="158"/>
      <c r="G5" s="158"/>
      <c r="H5" s="158"/>
    </row>
    <row r="6" spans="2:8" ht="28.9" customHeight="1" x14ac:dyDescent="0.25">
      <c r="B6" s="159" t="s">
        <v>92</v>
      </c>
      <c r="C6" s="159"/>
      <c r="D6" s="159"/>
      <c r="E6" s="159"/>
      <c r="F6" s="159"/>
      <c r="G6" s="159"/>
      <c r="H6" s="159"/>
    </row>
    <row r="7" spans="2:8" ht="15.75" thickBot="1" x14ac:dyDescent="0.3">
      <c r="B7" s="48"/>
      <c r="C7" s="48"/>
      <c r="D7" s="48"/>
      <c r="E7" s="48"/>
      <c r="F7" s="48"/>
    </row>
    <row r="8" spans="2:8" ht="30.75" thickBot="1" x14ac:dyDescent="0.3">
      <c r="B8" s="84" t="s">
        <v>8</v>
      </c>
      <c r="C8" s="83" t="s">
        <v>9</v>
      </c>
      <c r="D8" s="84" t="s">
        <v>10</v>
      </c>
      <c r="E8" s="84" t="s">
        <v>11</v>
      </c>
      <c r="F8" s="84" t="s">
        <v>12</v>
      </c>
      <c r="G8" s="84" t="s">
        <v>13</v>
      </c>
      <c r="H8" s="85" t="s">
        <v>14</v>
      </c>
    </row>
    <row r="9" spans="2:8" ht="76.900000000000006" customHeight="1" thickBot="1" x14ac:dyDescent="0.3">
      <c r="B9" s="116" t="s">
        <v>34</v>
      </c>
      <c r="C9" s="123" t="s">
        <v>115</v>
      </c>
      <c r="D9" s="100" t="s">
        <v>90</v>
      </c>
      <c r="E9" s="117"/>
      <c r="F9" s="118"/>
      <c r="G9" s="131">
        <v>0</v>
      </c>
      <c r="H9" s="187" t="s">
        <v>121</v>
      </c>
    </row>
    <row r="10" spans="2:8" ht="254.45" customHeight="1" thickBot="1" x14ac:dyDescent="0.3">
      <c r="B10" s="101" t="s">
        <v>19</v>
      </c>
      <c r="C10" s="102" t="s">
        <v>36</v>
      </c>
      <c r="D10" s="103" t="s">
        <v>91</v>
      </c>
      <c r="E10" s="122"/>
      <c r="F10" s="95"/>
      <c r="G10" s="132">
        <v>0</v>
      </c>
      <c r="H10" s="188"/>
    </row>
    <row r="11" spans="2:8" ht="31.5" customHeight="1" x14ac:dyDescent="0.25">
      <c r="B11" s="181" t="s">
        <v>22</v>
      </c>
      <c r="C11" s="183" t="s">
        <v>26</v>
      </c>
      <c r="D11" s="60" t="s">
        <v>27</v>
      </c>
      <c r="E11" s="104"/>
      <c r="F11" s="97"/>
      <c r="G11" s="133">
        <v>0</v>
      </c>
      <c r="H11" s="188"/>
    </row>
    <row r="12" spans="2:8" ht="31.5" customHeight="1" thickBot="1" x14ac:dyDescent="0.3">
      <c r="B12" s="182"/>
      <c r="C12" s="184"/>
      <c r="D12" s="91" t="s">
        <v>28</v>
      </c>
      <c r="E12" s="126"/>
      <c r="F12" s="98"/>
      <c r="G12" s="134">
        <v>0</v>
      </c>
      <c r="H12" s="189"/>
    </row>
    <row r="13" spans="2:8" x14ac:dyDescent="0.25">
      <c r="B13" s="171" t="s">
        <v>29</v>
      </c>
      <c r="C13" s="172"/>
      <c r="D13" s="172"/>
      <c r="E13" s="172"/>
      <c r="F13" s="172"/>
      <c r="G13" s="135">
        <f>SUM(G9:G12)</f>
        <v>0</v>
      </c>
    </row>
    <row r="14" spans="2:8" x14ac:dyDescent="0.25">
      <c r="B14" s="173" t="s">
        <v>94</v>
      </c>
      <c r="C14" s="174"/>
      <c r="D14" s="174"/>
      <c r="E14" s="174"/>
      <c r="F14" s="174"/>
      <c r="G14" s="136"/>
    </row>
    <row r="15" spans="2:8" ht="15.75" thickBot="1" x14ac:dyDescent="0.3">
      <c r="B15" s="175" t="s">
        <v>31</v>
      </c>
      <c r="C15" s="176"/>
      <c r="D15" s="176"/>
      <c r="E15" s="176"/>
      <c r="F15" s="176"/>
      <c r="G15" s="137">
        <f>SUM(G13:G14)</f>
        <v>0</v>
      </c>
    </row>
    <row r="16" spans="2:8" ht="15.75" thickBot="1" x14ac:dyDescent="0.3">
      <c r="G16" s="138"/>
    </row>
    <row r="17" spans="2:7" ht="49.15" customHeight="1" thickBot="1" x14ac:dyDescent="0.3">
      <c r="B17" s="179" t="s">
        <v>32</v>
      </c>
      <c r="C17" s="180"/>
      <c r="D17" s="180"/>
      <c r="E17" s="180"/>
      <c r="F17" s="180"/>
      <c r="G17" s="139">
        <v>0</v>
      </c>
    </row>
    <row r="18" spans="2:7" ht="15.75" thickBot="1" x14ac:dyDescent="0.3">
      <c r="G18" s="138"/>
    </row>
    <row r="19" spans="2:7" ht="15.75" thickBot="1" x14ac:dyDescent="0.3">
      <c r="B19" s="165" t="s">
        <v>33</v>
      </c>
      <c r="C19" s="166"/>
      <c r="D19" s="166"/>
      <c r="E19" s="166"/>
      <c r="F19" s="166"/>
      <c r="G19" s="140">
        <f>+G15-G17</f>
        <v>0</v>
      </c>
    </row>
  </sheetData>
  <mergeCells count="11">
    <mergeCell ref="B14:F14"/>
    <mergeCell ref="B15:F15"/>
    <mergeCell ref="B17:F17"/>
    <mergeCell ref="B19:F19"/>
    <mergeCell ref="B4:H4"/>
    <mergeCell ref="B5:H5"/>
    <mergeCell ref="B6:H6"/>
    <mergeCell ref="B11:B12"/>
    <mergeCell ref="C11:C12"/>
    <mergeCell ref="B13:F13"/>
    <mergeCell ref="H9:H12"/>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4:H22"/>
  <sheetViews>
    <sheetView topLeftCell="A11" zoomScale="80" zoomScaleNormal="80" workbookViewId="0">
      <selection activeCell="G16" sqref="G16"/>
    </sheetView>
  </sheetViews>
  <sheetFormatPr baseColWidth="10" defaultColWidth="10.85546875" defaultRowHeight="15" x14ac:dyDescent="0.25"/>
  <cols>
    <col min="1" max="1" width="10.85546875" style="47"/>
    <col min="2" max="2" width="9.28515625" style="47" customWidth="1"/>
    <col min="3" max="3" width="29.42578125" style="47" customWidth="1"/>
    <col min="4" max="4" width="59" style="47" customWidth="1"/>
    <col min="5" max="5" width="34.5703125" style="47" customWidth="1"/>
    <col min="6" max="6" width="12.85546875" style="47" customWidth="1"/>
    <col min="7" max="7" width="11.7109375" style="47" bestFit="1" customWidth="1"/>
    <col min="8" max="8" width="32.28515625" style="47" customWidth="1"/>
    <col min="9" max="16384" width="10.85546875" style="47"/>
  </cols>
  <sheetData>
    <row r="4" spans="2:8" x14ac:dyDescent="0.25">
      <c r="B4" s="157" t="s">
        <v>5</v>
      </c>
      <c r="C4" s="157"/>
      <c r="D4" s="157"/>
      <c r="E4" s="157"/>
      <c r="F4" s="157"/>
      <c r="G4" s="157"/>
      <c r="H4" s="157"/>
    </row>
    <row r="5" spans="2:8" x14ac:dyDescent="0.25">
      <c r="B5" s="158" t="s">
        <v>6</v>
      </c>
      <c r="C5" s="158"/>
      <c r="D5" s="158"/>
      <c r="E5" s="158"/>
      <c r="F5" s="158"/>
      <c r="G5" s="158"/>
      <c r="H5" s="158"/>
    </row>
    <row r="6" spans="2:8" ht="28.9" customHeight="1" x14ac:dyDescent="0.25">
      <c r="B6" s="159" t="s">
        <v>7</v>
      </c>
      <c r="C6" s="159"/>
      <c r="D6" s="159"/>
      <c r="E6" s="159"/>
      <c r="F6" s="159"/>
      <c r="G6" s="159"/>
      <c r="H6" s="159"/>
    </row>
    <row r="7" spans="2:8" ht="15.75" thickBot="1" x14ac:dyDescent="0.3">
      <c r="B7" s="48"/>
      <c r="C7" s="48"/>
      <c r="D7" s="48"/>
      <c r="E7" s="48"/>
      <c r="F7" s="48"/>
    </row>
    <row r="8" spans="2:8" ht="30.75" thickBot="1" x14ac:dyDescent="0.3">
      <c r="B8" s="78" t="s">
        <v>8</v>
      </c>
      <c r="C8" s="83" t="s">
        <v>9</v>
      </c>
      <c r="D8" s="84" t="s">
        <v>10</v>
      </c>
      <c r="E8" s="84" t="s">
        <v>11</v>
      </c>
      <c r="F8" s="84" t="s">
        <v>12</v>
      </c>
      <c r="G8" s="84" t="s">
        <v>13</v>
      </c>
      <c r="H8" s="85" t="s">
        <v>14</v>
      </c>
    </row>
    <row r="9" spans="2:8" ht="75" x14ac:dyDescent="0.25">
      <c r="B9" s="160" t="s">
        <v>15</v>
      </c>
      <c r="C9" s="161" t="s">
        <v>16</v>
      </c>
      <c r="D9" s="81" t="s">
        <v>17</v>
      </c>
      <c r="E9" s="79"/>
      <c r="F9" s="49"/>
      <c r="G9" s="163"/>
      <c r="H9" s="50"/>
    </row>
    <row r="10" spans="2:8" ht="75.75" thickBot="1" x14ac:dyDescent="0.3">
      <c r="B10" s="160"/>
      <c r="C10" s="162"/>
      <c r="D10" s="82" t="s">
        <v>18</v>
      </c>
      <c r="E10" s="80"/>
      <c r="F10" s="51"/>
      <c r="G10" s="164"/>
      <c r="H10" s="52"/>
    </row>
    <row r="11" spans="2:8" ht="165.75" thickBot="1" x14ac:dyDescent="0.3">
      <c r="B11" s="62" t="s">
        <v>19</v>
      </c>
      <c r="C11" s="86" t="s">
        <v>20</v>
      </c>
      <c r="D11" s="53" t="s">
        <v>21</v>
      </c>
      <c r="E11" s="54"/>
      <c r="F11" s="54"/>
      <c r="G11" s="66"/>
      <c r="H11" s="55"/>
    </row>
    <row r="12" spans="2:8" ht="90.75" thickBot="1" x14ac:dyDescent="0.3">
      <c r="B12" s="61" t="s">
        <v>22</v>
      </c>
      <c r="C12" s="87" t="s">
        <v>23</v>
      </c>
      <c r="D12" s="56" t="s">
        <v>24</v>
      </c>
      <c r="E12" s="57"/>
      <c r="F12" s="57"/>
      <c r="G12" s="67"/>
      <c r="H12" s="58"/>
    </row>
    <row r="13" spans="2:8" ht="35.450000000000003" customHeight="1" x14ac:dyDescent="0.25">
      <c r="B13" s="167" t="s">
        <v>25</v>
      </c>
      <c r="C13" s="169" t="s">
        <v>26</v>
      </c>
      <c r="D13" s="60" t="s">
        <v>27</v>
      </c>
      <c r="E13" s="49"/>
      <c r="F13" s="49"/>
      <c r="G13" s="65"/>
      <c r="H13" s="50"/>
    </row>
    <row r="14" spans="2:8" ht="35.450000000000003" customHeight="1" thickBot="1" x14ac:dyDescent="0.3">
      <c r="B14" s="168"/>
      <c r="C14" s="170"/>
      <c r="D14" s="91" t="s">
        <v>28</v>
      </c>
      <c r="E14" s="51"/>
      <c r="F14" s="51"/>
      <c r="G14" s="89"/>
      <c r="H14" s="52"/>
    </row>
    <row r="15" spans="2:8" x14ac:dyDescent="0.25">
      <c r="B15" s="171" t="s">
        <v>29</v>
      </c>
      <c r="C15" s="172"/>
      <c r="D15" s="172"/>
      <c r="E15" s="172"/>
      <c r="F15" s="172"/>
      <c r="G15" s="90">
        <f>SUM(G9:G14)</f>
        <v>0</v>
      </c>
    </row>
    <row r="16" spans="2:8" x14ac:dyDescent="0.25">
      <c r="B16" s="173" t="s">
        <v>30</v>
      </c>
      <c r="C16" s="174"/>
      <c r="D16" s="174"/>
      <c r="E16" s="174"/>
      <c r="F16" s="174"/>
      <c r="G16" s="92"/>
    </row>
    <row r="17" spans="2:7" ht="15.75" thickBot="1" x14ac:dyDescent="0.3">
      <c r="B17" s="175" t="s">
        <v>31</v>
      </c>
      <c r="C17" s="176"/>
      <c r="D17" s="176"/>
      <c r="E17" s="176"/>
      <c r="F17" s="176"/>
      <c r="G17" s="63">
        <f>SUM(G15:G16)</f>
        <v>0</v>
      </c>
    </row>
    <row r="18" spans="2:7" ht="5.45" customHeight="1" thickBot="1" x14ac:dyDescent="0.3"/>
    <row r="19" spans="2:7" ht="60.6" customHeight="1" thickBot="1" x14ac:dyDescent="0.3">
      <c r="B19" s="177" t="s">
        <v>32</v>
      </c>
      <c r="C19" s="178"/>
      <c r="D19" s="178"/>
      <c r="E19" s="178"/>
      <c r="F19" s="178"/>
      <c r="G19" s="64"/>
    </row>
    <row r="20" spans="2:7" ht="5.45" customHeight="1" thickBot="1" x14ac:dyDescent="0.3"/>
    <row r="21" spans="2:7" ht="15.75" thickBot="1" x14ac:dyDescent="0.3">
      <c r="B21" s="165" t="s">
        <v>33</v>
      </c>
      <c r="C21" s="166"/>
      <c r="D21" s="166"/>
      <c r="E21" s="166"/>
      <c r="F21" s="166"/>
      <c r="G21" s="93">
        <f>+G17-G19</f>
        <v>0</v>
      </c>
    </row>
    <row r="22" spans="2:7" x14ac:dyDescent="0.25">
      <c r="D22" s="59"/>
    </row>
  </sheetData>
  <mergeCells count="13">
    <mergeCell ref="B21:F21"/>
    <mergeCell ref="B13:B14"/>
    <mergeCell ref="C13:C14"/>
    <mergeCell ref="B15:F15"/>
    <mergeCell ref="B16:F16"/>
    <mergeCell ref="B17:F17"/>
    <mergeCell ref="B19:F19"/>
    <mergeCell ref="B4:H4"/>
    <mergeCell ref="B5:H5"/>
    <mergeCell ref="B6:H6"/>
    <mergeCell ref="B9:B10"/>
    <mergeCell ref="C9:C10"/>
    <mergeCell ref="G9:G10"/>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56"/>
  <sheetViews>
    <sheetView topLeftCell="A38" workbookViewId="0">
      <selection activeCell="A50" sqref="A50"/>
    </sheetView>
  </sheetViews>
  <sheetFormatPr baseColWidth="10" defaultColWidth="9.140625" defaultRowHeight="15" x14ac:dyDescent="0.25"/>
  <cols>
    <col min="1" max="1" width="55.7109375" customWidth="1"/>
    <col min="2" max="2" width="22" customWidth="1"/>
    <col min="3" max="3" width="24.42578125" customWidth="1"/>
    <col min="4" max="4" width="95.28515625" customWidth="1"/>
    <col min="255" max="255" width="55.7109375" customWidth="1"/>
    <col min="256" max="256" width="22" customWidth="1"/>
    <col min="257" max="257" width="24.42578125" customWidth="1"/>
    <col min="258" max="258" width="27.7109375" customWidth="1"/>
    <col min="259" max="259" width="33.7109375" customWidth="1"/>
    <col min="260" max="260" width="95.28515625" customWidth="1"/>
    <col min="511" max="511" width="55.7109375" customWidth="1"/>
    <col min="512" max="512" width="22" customWidth="1"/>
    <col min="513" max="513" width="24.42578125" customWidth="1"/>
    <col min="514" max="514" width="27.7109375" customWidth="1"/>
    <col min="515" max="515" width="33.7109375" customWidth="1"/>
    <col min="516" max="516" width="95.28515625" customWidth="1"/>
    <col min="767" max="767" width="55.7109375" customWidth="1"/>
    <col min="768" max="768" width="22" customWidth="1"/>
    <col min="769" max="769" width="24.42578125" customWidth="1"/>
    <col min="770" max="770" width="27.7109375" customWidth="1"/>
    <col min="771" max="771" width="33.7109375" customWidth="1"/>
    <col min="772" max="772" width="95.28515625" customWidth="1"/>
    <col min="1023" max="1023" width="55.7109375" customWidth="1"/>
    <col min="1024" max="1024" width="22" customWidth="1"/>
    <col min="1025" max="1025" width="24.42578125" customWidth="1"/>
    <col min="1026" max="1026" width="27.7109375" customWidth="1"/>
    <col min="1027" max="1027" width="33.7109375" customWidth="1"/>
    <col min="1028" max="1028" width="95.28515625" customWidth="1"/>
    <col min="1279" max="1279" width="55.7109375" customWidth="1"/>
    <col min="1280" max="1280" width="22" customWidth="1"/>
    <col min="1281" max="1281" width="24.42578125" customWidth="1"/>
    <col min="1282" max="1282" width="27.7109375" customWidth="1"/>
    <col min="1283" max="1283" width="33.7109375" customWidth="1"/>
    <col min="1284" max="1284" width="95.28515625" customWidth="1"/>
    <col min="1535" max="1535" width="55.7109375" customWidth="1"/>
    <col min="1536" max="1536" width="22" customWidth="1"/>
    <col min="1537" max="1537" width="24.42578125" customWidth="1"/>
    <col min="1538" max="1538" width="27.7109375" customWidth="1"/>
    <col min="1539" max="1539" width="33.7109375" customWidth="1"/>
    <col min="1540" max="1540" width="95.28515625" customWidth="1"/>
    <col min="1791" max="1791" width="55.7109375" customWidth="1"/>
    <col min="1792" max="1792" width="22" customWidth="1"/>
    <col min="1793" max="1793" width="24.42578125" customWidth="1"/>
    <col min="1794" max="1794" width="27.7109375" customWidth="1"/>
    <col min="1795" max="1795" width="33.7109375" customWidth="1"/>
    <col min="1796" max="1796" width="95.28515625" customWidth="1"/>
    <col min="2047" max="2047" width="55.7109375" customWidth="1"/>
    <col min="2048" max="2048" width="22" customWidth="1"/>
    <col min="2049" max="2049" width="24.42578125" customWidth="1"/>
    <col min="2050" max="2050" width="27.7109375" customWidth="1"/>
    <col min="2051" max="2051" width="33.7109375" customWidth="1"/>
    <col min="2052" max="2052" width="95.28515625" customWidth="1"/>
    <col min="2303" max="2303" width="55.7109375" customWidth="1"/>
    <col min="2304" max="2304" width="22" customWidth="1"/>
    <col min="2305" max="2305" width="24.42578125" customWidth="1"/>
    <col min="2306" max="2306" width="27.7109375" customWidth="1"/>
    <col min="2307" max="2307" width="33.7109375" customWidth="1"/>
    <col min="2308" max="2308" width="95.28515625" customWidth="1"/>
    <col min="2559" max="2559" width="55.7109375" customWidth="1"/>
    <col min="2560" max="2560" width="22" customWidth="1"/>
    <col min="2561" max="2561" width="24.42578125" customWidth="1"/>
    <col min="2562" max="2562" width="27.7109375" customWidth="1"/>
    <col min="2563" max="2563" width="33.7109375" customWidth="1"/>
    <col min="2564" max="2564" width="95.28515625" customWidth="1"/>
    <col min="2815" max="2815" width="55.7109375" customWidth="1"/>
    <col min="2816" max="2816" width="22" customWidth="1"/>
    <col min="2817" max="2817" width="24.42578125" customWidth="1"/>
    <col min="2818" max="2818" width="27.7109375" customWidth="1"/>
    <col min="2819" max="2819" width="33.7109375" customWidth="1"/>
    <col min="2820" max="2820" width="95.28515625" customWidth="1"/>
    <col min="3071" max="3071" width="55.7109375" customWidth="1"/>
    <col min="3072" max="3072" width="22" customWidth="1"/>
    <col min="3073" max="3073" width="24.42578125" customWidth="1"/>
    <col min="3074" max="3074" width="27.7109375" customWidth="1"/>
    <col min="3075" max="3075" width="33.7109375" customWidth="1"/>
    <col min="3076" max="3076" width="95.28515625" customWidth="1"/>
    <col min="3327" max="3327" width="55.7109375" customWidth="1"/>
    <col min="3328" max="3328" width="22" customWidth="1"/>
    <col min="3329" max="3329" width="24.42578125" customWidth="1"/>
    <col min="3330" max="3330" width="27.7109375" customWidth="1"/>
    <col min="3331" max="3331" width="33.7109375" customWidth="1"/>
    <col min="3332" max="3332" width="95.28515625" customWidth="1"/>
    <col min="3583" max="3583" width="55.7109375" customWidth="1"/>
    <col min="3584" max="3584" width="22" customWidth="1"/>
    <col min="3585" max="3585" width="24.42578125" customWidth="1"/>
    <col min="3586" max="3586" width="27.7109375" customWidth="1"/>
    <col min="3587" max="3587" width="33.7109375" customWidth="1"/>
    <col min="3588" max="3588" width="95.28515625" customWidth="1"/>
    <col min="3839" max="3839" width="55.7109375" customWidth="1"/>
    <col min="3840" max="3840" width="22" customWidth="1"/>
    <col min="3841" max="3841" width="24.42578125" customWidth="1"/>
    <col min="3842" max="3842" width="27.7109375" customWidth="1"/>
    <col min="3843" max="3843" width="33.7109375" customWidth="1"/>
    <col min="3844" max="3844" width="95.28515625" customWidth="1"/>
    <col min="4095" max="4095" width="55.7109375" customWidth="1"/>
    <col min="4096" max="4096" width="22" customWidth="1"/>
    <col min="4097" max="4097" width="24.42578125" customWidth="1"/>
    <col min="4098" max="4098" width="27.7109375" customWidth="1"/>
    <col min="4099" max="4099" width="33.7109375" customWidth="1"/>
    <col min="4100" max="4100" width="95.28515625" customWidth="1"/>
    <col min="4351" max="4351" width="55.7109375" customWidth="1"/>
    <col min="4352" max="4352" width="22" customWidth="1"/>
    <col min="4353" max="4353" width="24.42578125" customWidth="1"/>
    <col min="4354" max="4354" width="27.7109375" customWidth="1"/>
    <col min="4355" max="4355" width="33.7109375" customWidth="1"/>
    <col min="4356" max="4356" width="95.28515625" customWidth="1"/>
    <col min="4607" max="4607" width="55.7109375" customWidth="1"/>
    <col min="4608" max="4608" width="22" customWidth="1"/>
    <col min="4609" max="4609" width="24.42578125" customWidth="1"/>
    <col min="4610" max="4610" width="27.7109375" customWidth="1"/>
    <col min="4611" max="4611" width="33.7109375" customWidth="1"/>
    <col min="4612" max="4612" width="95.28515625" customWidth="1"/>
    <col min="4863" max="4863" width="55.7109375" customWidth="1"/>
    <col min="4864" max="4864" width="22" customWidth="1"/>
    <col min="4865" max="4865" width="24.42578125" customWidth="1"/>
    <col min="4866" max="4866" width="27.7109375" customWidth="1"/>
    <col min="4867" max="4867" width="33.7109375" customWidth="1"/>
    <col min="4868" max="4868" width="95.28515625" customWidth="1"/>
    <col min="5119" max="5119" width="55.7109375" customWidth="1"/>
    <col min="5120" max="5120" width="22" customWidth="1"/>
    <col min="5121" max="5121" width="24.42578125" customWidth="1"/>
    <col min="5122" max="5122" width="27.7109375" customWidth="1"/>
    <col min="5123" max="5123" width="33.7109375" customWidth="1"/>
    <col min="5124" max="5124" width="95.28515625" customWidth="1"/>
    <col min="5375" max="5375" width="55.7109375" customWidth="1"/>
    <col min="5376" max="5376" width="22" customWidth="1"/>
    <col min="5377" max="5377" width="24.42578125" customWidth="1"/>
    <col min="5378" max="5378" width="27.7109375" customWidth="1"/>
    <col min="5379" max="5379" width="33.7109375" customWidth="1"/>
    <col min="5380" max="5380" width="95.28515625" customWidth="1"/>
    <col min="5631" max="5631" width="55.7109375" customWidth="1"/>
    <col min="5632" max="5632" width="22" customWidth="1"/>
    <col min="5633" max="5633" width="24.42578125" customWidth="1"/>
    <col min="5634" max="5634" width="27.7109375" customWidth="1"/>
    <col min="5635" max="5635" width="33.7109375" customWidth="1"/>
    <col min="5636" max="5636" width="95.28515625" customWidth="1"/>
    <col min="5887" max="5887" width="55.7109375" customWidth="1"/>
    <col min="5888" max="5888" width="22" customWidth="1"/>
    <col min="5889" max="5889" width="24.42578125" customWidth="1"/>
    <col min="5890" max="5890" width="27.7109375" customWidth="1"/>
    <col min="5891" max="5891" width="33.7109375" customWidth="1"/>
    <col min="5892" max="5892" width="95.28515625" customWidth="1"/>
    <col min="6143" max="6143" width="55.7109375" customWidth="1"/>
    <col min="6144" max="6144" width="22" customWidth="1"/>
    <col min="6145" max="6145" width="24.42578125" customWidth="1"/>
    <col min="6146" max="6146" width="27.7109375" customWidth="1"/>
    <col min="6147" max="6147" width="33.7109375" customWidth="1"/>
    <col min="6148" max="6148" width="95.28515625" customWidth="1"/>
    <col min="6399" max="6399" width="55.7109375" customWidth="1"/>
    <col min="6400" max="6400" width="22" customWidth="1"/>
    <col min="6401" max="6401" width="24.42578125" customWidth="1"/>
    <col min="6402" max="6402" width="27.7109375" customWidth="1"/>
    <col min="6403" max="6403" width="33.7109375" customWidth="1"/>
    <col min="6404" max="6404" width="95.28515625" customWidth="1"/>
    <col min="6655" max="6655" width="55.7109375" customWidth="1"/>
    <col min="6656" max="6656" width="22" customWidth="1"/>
    <col min="6657" max="6657" width="24.42578125" customWidth="1"/>
    <col min="6658" max="6658" width="27.7109375" customWidth="1"/>
    <col min="6659" max="6659" width="33.7109375" customWidth="1"/>
    <col min="6660" max="6660" width="95.28515625" customWidth="1"/>
    <col min="6911" max="6911" width="55.7109375" customWidth="1"/>
    <col min="6912" max="6912" width="22" customWidth="1"/>
    <col min="6913" max="6913" width="24.42578125" customWidth="1"/>
    <col min="6914" max="6914" width="27.7109375" customWidth="1"/>
    <col min="6915" max="6915" width="33.7109375" customWidth="1"/>
    <col min="6916" max="6916" width="95.28515625" customWidth="1"/>
    <col min="7167" max="7167" width="55.7109375" customWidth="1"/>
    <col min="7168" max="7168" width="22" customWidth="1"/>
    <col min="7169" max="7169" width="24.42578125" customWidth="1"/>
    <col min="7170" max="7170" width="27.7109375" customWidth="1"/>
    <col min="7171" max="7171" width="33.7109375" customWidth="1"/>
    <col min="7172" max="7172" width="95.28515625" customWidth="1"/>
    <col min="7423" max="7423" width="55.7109375" customWidth="1"/>
    <col min="7424" max="7424" width="22" customWidth="1"/>
    <col min="7425" max="7425" width="24.42578125" customWidth="1"/>
    <col min="7426" max="7426" width="27.7109375" customWidth="1"/>
    <col min="7427" max="7427" width="33.7109375" customWidth="1"/>
    <col min="7428" max="7428" width="95.28515625" customWidth="1"/>
    <col min="7679" max="7679" width="55.7109375" customWidth="1"/>
    <col min="7680" max="7680" width="22" customWidth="1"/>
    <col min="7681" max="7681" width="24.42578125" customWidth="1"/>
    <col min="7682" max="7682" width="27.7109375" customWidth="1"/>
    <col min="7683" max="7683" width="33.7109375" customWidth="1"/>
    <col min="7684" max="7684" width="95.28515625" customWidth="1"/>
    <col min="7935" max="7935" width="55.7109375" customWidth="1"/>
    <col min="7936" max="7936" width="22" customWidth="1"/>
    <col min="7937" max="7937" width="24.42578125" customWidth="1"/>
    <col min="7938" max="7938" width="27.7109375" customWidth="1"/>
    <col min="7939" max="7939" width="33.7109375" customWidth="1"/>
    <col min="7940" max="7940" width="95.28515625" customWidth="1"/>
    <col min="8191" max="8191" width="55.7109375" customWidth="1"/>
    <col min="8192" max="8192" width="22" customWidth="1"/>
    <col min="8193" max="8193" width="24.42578125" customWidth="1"/>
    <col min="8194" max="8194" width="27.7109375" customWidth="1"/>
    <col min="8195" max="8195" width="33.7109375" customWidth="1"/>
    <col min="8196" max="8196" width="95.28515625" customWidth="1"/>
    <col min="8447" max="8447" width="55.7109375" customWidth="1"/>
    <col min="8448" max="8448" width="22" customWidth="1"/>
    <col min="8449" max="8449" width="24.42578125" customWidth="1"/>
    <col min="8450" max="8450" width="27.7109375" customWidth="1"/>
    <col min="8451" max="8451" width="33.7109375" customWidth="1"/>
    <col min="8452" max="8452" width="95.28515625" customWidth="1"/>
    <col min="8703" max="8703" width="55.7109375" customWidth="1"/>
    <col min="8704" max="8704" width="22" customWidth="1"/>
    <col min="8705" max="8705" width="24.42578125" customWidth="1"/>
    <col min="8706" max="8706" width="27.7109375" customWidth="1"/>
    <col min="8707" max="8707" width="33.7109375" customWidth="1"/>
    <col min="8708" max="8708" width="95.28515625" customWidth="1"/>
    <col min="8959" max="8959" width="55.7109375" customWidth="1"/>
    <col min="8960" max="8960" width="22" customWidth="1"/>
    <col min="8961" max="8961" width="24.42578125" customWidth="1"/>
    <col min="8962" max="8962" width="27.7109375" customWidth="1"/>
    <col min="8963" max="8963" width="33.7109375" customWidth="1"/>
    <col min="8964" max="8964" width="95.28515625" customWidth="1"/>
    <col min="9215" max="9215" width="55.7109375" customWidth="1"/>
    <col min="9216" max="9216" width="22" customWidth="1"/>
    <col min="9217" max="9217" width="24.42578125" customWidth="1"/>
    <col min="9218" max="9218" width="27.7109375" customWidth="1"/>
    <col min="9219" max="9219" width="33.7109375" customWidth="1"/>
    <col min="9220" max="9220" width="95.28515625" customWidth="1"/>
    <col min="9471" max="9471" width="55.7109375" customWidth="1"/>
    <col min="9472" max="9472" width="22" customWidth="1"/>
    <col min="9473" max="9473" width="24.42578125" customWidth="1"/>
    <col min="9474" max="9474" width="27.7109375" customWidth="1"/>
    <col min="9475" max="9475" width="33.7109375" customWidth="1"/>
    <col min="9476" max="9476" width="95.28515625" customWidth="1"/>
    <col min="9727" max="9727" width="55.7109375" customWidth="1"/>
    <col min="9728" max="9728" width="22" customWidth="1"/>
    <col min="9729" max="9729" width="24.42578125" customWidth="1"/>
    <col min="9730" max="9730" width="27.7109375" customWidth="1"/>
    <col min="9731" max="9731" width="33.7109375" customWidth="1"/>
    <col min="9732" max="9732" width="95.28515625" customWidth="1"/>
    <col min="9983" max="9983" width="55.7109375" customWidth="1"/>
    <col min="9984" max="9984" width="22" customWidth="1"/>
    <col min="9985" max="9985" width="24.42578125" customWidth="1"/>
    <col min="9986" max="9986" width="27.7109375" customWidth="1"/>
    <col min="9987" max="9987" width="33.7109375" customWidth="1"/>
    <col min="9988" max="9988" width="95.28515625" customWidth="1"/>
    <col min="10239" max="10239" width="55.7109375" customWidth="1"/>
    <col min="10240" max="10240" width="22" customWidth="1"/>
    <col min="10241" max="10241" width="24.42578125" customWidth="1"/>
    <col min="10242" max="10242" width="27.7109375" customWidth="1"/>
    <col min="10243" max="10243" width="33.7109375" customWidth="1"/>
    <col min="10244" max="10244" width="95.28515625" customWidth="1"/>
    <col min="10495" max="10495" width="55.7109375" customWidth="1"/>
    <col min="10496" max="10496" width="22" customWidth="1"/>
    <col min="10497" max="10497" width="24.42578125" customWidth="1"/>
    <col min="10498" max="10498" width="27.7109375" customWidth="1"/>
    <col min="10499" max="10499" width="33.7109375" customWidth="1"/>
    <col min="10500" max="10500" width="95.28515625" customWidth="1"/>
    <col min="10751" max="10751" width="55.7109375" customWidth="1"/>
    <col min="10752" max="10752" width="22" customWidth="1"/>
    <col min="10753" max="10753" width="24.42578125" customWidth="1"/>
    <col min="10754" max="10754" width="27.7109375" customWidth="1"/>
    <col min="10755" max="10755" width="33.7109375" customWidth="1"/>
    <col min="10756" max="10756" width="95.28515625" customWidth="1"/>
    <col min="11007" max="11007" width="55.7109375" customWidth="1"/>
    <col min="11008" max="11008" width="22" customWidth="1"/>
    <col min="11009" max="11009" width="24.42578125" customWidth="1"/>
    <col min="11010" max="11010" width="27.7109375" customWidth="1"/>
    <col min="11011" max="11011" width="33.7109375" customWidth="1"/>
    <col min="11012" max="11012" width="95.28515625" customWidth="1"/>
    <col min="11263" max="11263" width="55.7109375" customWidth="1"/>
    <col min="11264" max="11264" width="22" customWidth="1"/>
    <col min="11265" max="11265" width="24.42578125" customWidth="1"/>
    <col min="11266" max="11266" width="27.7109375" customWidth="1"/>
    <col min="11267" max="11267" width="33.7109375" customWidth="1"/>
    <col min="11268" max="11268" width="95.28515625" customWidth="1"/>
    <col min="11519" max="11519" width="55.7109375" customWidth="1"/>
    <col min="11520" max="11520" width="22" customWidth="1"/>
    <col min="11521" max="11521" width="24.42578125" customWidth="1"/>
    <col min="11522" max="11522" width="27.7109375" customWidth="1"/>
    <col min="11523" max="11523" width="33.7109375" customWidth="1"/>
    <col min="11524" max="11524" width="95.28515625" customWidth="1"/>
    <col min="11775" max="11775" width="55.7109375" customWidth="1"/>
    <col min="11776" max="11776" width="22" customWidth="1"/>
    <col min="11777" max="11777" width="24.42578125" customWidth="1"/>
    <col min="11778" max="11778" width="27.7109375" customWidth="1"/>
    <col min="11779" max="11779" width="33.7109375" customWidth="1"/>
    <col min="11780" max="11780" width="95.28515625" customWidth="1"/>
    <col min="12031" max="12031" width="55.7109375" customWidth="1"/>
    <col min="12032" max="12032" width="22" customWidth="1"/>
    <col min="12033" max="12033" width="24.42578125" customWidth="1"/>
    <col min="12034" max="12034" width="27.7109375" customWidth="1"/>
    <col min="12035" max="12035" width="33.7109375" customWidth="1"/>
    <col min="12036" max="12036" width="95.28515625" customWidth="1"/>
    <col min="12287" max="12287" width="55.7109375" customWidth="1"/>
    <col min="12288" max="12288" width="22" customWidth="1"/>
    <col min="12289" max="12289" width="24.42578125" customWidth="1"/>
    <col min="12290" max="12290" width="27.7109375" customWidth="1"/>
    <col min="12291" max="12291" width="33.7109375" customWidth="1"/>
    <col min="12292" max="12292" width="95.28515625" customWidth="1"/>
    <col min="12543" max="12543" width="55.7109375" customWidth="1"/>
    <col min="12544" max="12544" width="22" customWidth="1"/>
    <col min="12545" max="12545" width="24.42578125" customWidth="1"/>
    <col min="12546" max="12546" width="27.7109375" customWidth="1"/>
    <col min="12547" max="12547" width="33.7109375" customWidth="1"/>
    <col min="12548" max="12548" width="95.28515625" customWidth="1"/>
    <col min="12799" max="12799" width="55.7109375" customWidth="1"/>
    <col min="12800" max="12800" width="22" customWidth="1"/>
    <col min="12801" max="12801" width="24.42578125" customWidth="1"/>
    <col min="12802" max="12802" width="27.7109375" customWidth="1"/>
    <col min="12803" max="12803" width="33.7109375" customWidth="1"/>
    <col min="12804" max="12804" width="95.28515625" customWidth="1"/>
    <col min="13055" max="13055" width="55.7109375" customWidth="1"/>
    <col min="13056" max="13056" width="22" customWidth="1"/>
    <col min="13057" max="13057" width="24.42578125" customWidth="1"/>
    <col min="13058" max="13058" width="27.7109375" customWidth="1"/>
    <col min="13059" max="13059" width="33.7109375" customWidth="1"/>
    <col min="13060" max="13060" width="95.28515625" customWidth="1"/>
    <col min="13311" max="13311" width="55.7109375" customWidth="1"/>
    <col min="13312" max="13312" width="22" customWidth="1"/>
    <col min="13313" max="13313" width="24.42578125" customWidth="1"/>
    <col min="13314" max="13314" width="27.7109375" customWidth="1"/>
    <col min="13315" max="13315" width="33.7109375" customWidth="1"/>
    <col min="13316" max="13316" width="95.28515625" customWidth="1"/>
    <col min="13567" max="13567" width="55.7109375" customWidth="1"/>
    <col min="13568" max="13568" width="22" customWidth="1"/>
    <col min="13569" max="13569" width="24.42578125" customWidth="1"/>
    <col min="13570" max="13570" width="27.7109375" customWidth="1"/>
    <col min="13571" max="13571" width="33.7109375" customWidth="1"/>
    <col min="13572" max="13572" width="95.28515625" customWidth="1"/>
    <col min="13823" max="13823" width="55.7109375" customWidth="1"/>
    <col min="13824" max="13824" width="22" customWidth="1"/>
    <col min="13825" max="13825" width="24.42578125" customWidth="1"/>
    <col min="13826" max="13826" width="27.7109375" customWidth="1"/>
    <col min="13827" max="13827" width="33.7109375" customWidth="1"/>
    <col min="13828" max="13828" width="95.28515625" customWidth="1"/>
    <col min="14079" max="14079" width="55.7109375" customWidth="1"/>
    <col min="14080" max="14080" width="22" customWidth="1"/>
    <col min="14081" max="14081" width="24.42578125" customWidth="1"/>
    <col min="14082" max="14082" width="27.7109375" customWidth="1"/>
    <col min="14083" max="14083" width="33.7109375" customWidth="1"/>
    <col min="14084" max="14084" width="95.28515625" customWidth="1"/>
    <col min="14335" max="14335" width="55.7109375" customWidth="1"/>
    <col min="14336" max="14336" width="22" customWidth="1"/>
    <col min="14337" max="14337" width="24.42578125" customWidth="1"/>
    <col min="14338" max="14338" width="27.7109375" customWidth="1"/>
    <col min="14339" max="14339" width="33.7109375" customWidth="1"/>
    <col min="14340" max="14340" width="95.28515625" customWidth="1"/>
    <col min="14591" max="14591" width="55.7109375" customWidth="1"/>
    <col min="14592" max="14592" width="22" customWidth="1"/>
    <col min="14593" max="14593" width="24.42578125" customWidth="1"/>
    <col min="14594" max="14594" width="27.7109375" customWidth="1"/>
    <col min="14595" max="14595" width="33.7109375" customWidth="1"/>
    <col min="14596" max="14596" width="95.28515625" customWidth="1"/>
    <col min="14847" max="14847" width="55.7109375" customWidth="1"/>
    <col min="14848" max="14848" width="22" customWidth="1"/>
    <col min="14849" max="14849" width="24.42578125" customWidth="1"/>
    <col min="14850" max="14850" width="27.7109375" customWidth="1"/>
    <col min="14851" max="14851" width="33.7109375" customWidth="1"/>
    <col min="14852" max="14852" width="95.28515625" customWidth="1"/>
    <col min="15103" max="15103" width="55.7109375" customWidth="1"/>
    <col min="15104" max="15104" width="22" customWidth="1"/>
    <col min="15105" max="15105" width="24.42578125" customWidth="1"/>
    <col min="15106" max="15106" width="27.7109375" customWidth="1"/>
    <col min="15107" max="15107" width="33.7109375" customWidth="1"/>
    <col min="15108" max="15108" width="95.28515625" customWidth="1"/>
    <col min="15359" max="15359" width="55.7109375" customWidth="1"/>
    <col min="15360" max="15360" width="22" customWidth="1"/>
    <col min="15361" max="15361" width="24.42578125" customWidth="1"/>
    <col min="15362" max="15362" width="27.7109375" customWidth="1"/>
    <col min="15363" max="15363" width="33.7109375" customWidth="1"/>
    <col min="15364" max="15364" width="95.28515625" customWidth="1"/>
    <col min="15615" max="15615" width="55.7109375" customWidth="1"/>
    <col min="15616" max="15616" width="22" customWidth="1"/>
    <col min="15617" max="15617" width="24.42578125" customWidth="1"/>
    <col min="15618" max="15618" width="27.7109375" customWidth="1"/>
    <col min="15619" max="15619" width="33.7109375" customWidth="1"/>
    <col min="15620" max="15620" width="95.28515625" customWidth="1"/>
    <col min="15871" max="15871" width="55.7109375" customWidth="1"/>
    <col min="15872" max="15872" width="22" customWidth="1"/>
    <col min="15873" max="15873" width="24.42578125" customWidth="1"/>
    <col min="15874" max="15874" width="27.7109375" customWidth="1"/>
    <col min="15875" max="15875" width="33.7109375" customWidth="1"/>
    <col min="15876" max="15876" width="95.28515625" customWidth="1"/>
    <col min="16127" max="16127" width="55.7109375" customWidth="1"/>
    <col min="16128" max="16128" width="22" customWidth="1"/>
    <col min="16129" max="16129" width="24.42578125" customWidth="1"/>
    <col min="16130" max="16130" width="27.7109375" customWidth="1"/>
    <col min="16131" max="16131" width="33.7109375" customWidth="1"/>
    <col min="16132" max="16132" width="95.28515625" customWidth="1"/>
  </cols>
  <sheetData>
    <row r="1" spans="1:4" x14ac:dyDescent="0.25">
      <c r="A1" s="190" t="s">
        <v>37</v>
      </c>
      <c r="B1" s="190"/>
      <c r="C1" s="190"/>
      <c r="D1" s="190"/>
    </row>
    <row r="2" spans="1:4" ht="15.75" thickBot="1" x14ac:dyDescent="0.3">
      <c r="A2" s="191" t="s">
        <v>38</v>
      </c>
      <c r="B2" s="191"/>
      <c r="C2" s="191"/>
      <c r="D2" s="191"/>
    </row>
    <row r="3" spans="1:4" ht="15.75" thickTop="1" x14ac:dyDescent="0.25">
      <c r="A3" s="1" t="s">
        <v>39</v>
      </c>
    </row>
    <row r="4" spans="1:4" x14ac:dyDescent="0.25">
      <c r="A4" s="2" t="s">
        <v>40</v>
      </c>
    </row>
    <row r="5" spans="1:4" x14ac:dyDescent="0.25">
      <c r="A5" s="2" t="s">
        <v>39</v>
      </c>
    </row>
    <row r="6" spans="1:4" x14ac:dyDescent="0.25">
      <c r="A6" s="2"/>
    </row>
    <row r="7" spans="1:4" x14ac:dyDescent="0.25">
      <c r="A7" s="1" t="s">
        <v>39</v>
      </c>
    </row>
    <row r="8" spans="1:4" x14ac:dyDescent="0.25">
      <c r="A8" s="3" t="s">
        <v>41</v>
      </c>
      <c r="B8" s="4" t="s">
        <v>42</v>
      </c>
      <c r="C8" s="4" t="s">
        <v>43</v>
      </c>
    </row>
    <row r="9" spans="1:4" x14ac:dyDescent="0.25">
      <c r="A9" s="5">
        <v>1984</v>
      </c>
      <c r="B9" s="6">
        <v>376.6</v>
      </c>
      <c r="C9" s="6">
        <v>11298</v>
      </c>
    </row>
    <row r="10" spans="1:4" x14ac:dyDescent="0.25">
      <c r="A10" s="5">
        <v>1985</v>
      </c>
      <c r="B10" s="7">
        <v>451.92</v>
      </c>
      <c r="C10" s="7">
        <v>13558</v>
      </c>
    </row>
    <row r="11" spans="1:4" x14ac:dyDescent="0.25">
      <c r="A11" s="5">
        <v>1986</v>
      </c>
      <c r="B11" s="6">
        <v>560.38</v>
      </c>
      <c r="C11" s="6">
        <v>16811</v>
      </c>
    </row>
    <row r="12" spans="1:4" x14ac:dyDescent="0.25">
      <c r="A12" s="5">
        <v>1987</v>
      </c>
      <c r="B12" s="7">
        <v>683.66</v>
      </c>
      <c r="C12" s="7">
        <v>20510</v>
      </c>
    </row>
    <row r="13" spans="1:4" x14ac:dyDescent="0.25">
      <c r="A13" s="5">
        <v>1988</v>
      </c>
      <c r="B13" s="6">
        <v>854.58</v>
      </c>
      <c r="C13" s="6">
        <v>25637</v>
      </c>
    </row>
    <row r="14" spans="1:4" x14ac:dyDescent="0.25">
      <c r="A14" s="5">
        <v>1989</v>
      </c>
      <c r="B14" s="7">
        <v>1085.32</v>
      </c>
      <c r="C14" s="7">
        <v>32560</v>
      </c>
    </row>
    <row r="15" spans="1:4" x14ac:dyDescent="0.25">
      <c r="A15" s="5">
        <v>1990</v>
      </c>
      <c r="B15" s="6">
        <v>1367.5</v>
      </c>
      <c r="C15" s="6">
        <v>41025</v>
      </c>
    </row>
    <row r="16" spans="1:4" x14ac:dyDescent="0.25">
      <c r="A16" s="5">
        <v>1991</v>
      </c>
      <c r="B16" s="7">
        <v>1723.87</v>
      </c>
      <c r="C16" s="7">
        <v>51716</v>
      </c>
    </row>
    <row r="17" spans="1:3" x14ac:dyDescent="0.25">
      <c r="A17" s="5">
        <v>1992</v>
      </c>
      <c r="B17" s="6">
        <v>2173</v>
      </c>
      <c r="C17" s="6">
        <v>65190</v>
      </c>
    </row>
    <row r="18" spans="1:3" x14ac:dyDescent="0.25">
      <c r="A18" s="5">
        <v>1993</v>
      </c>
      <c r="B18" s="7">
        <v>2717</v>
      </c>
      <c r="C18" s="7">
        <v>81510</v>
      </c>
    </row>
    <row r="19" spans="1:3" x14ac:dyDescent="0.25">
      <c r="A19" s="5">
        <v>1994</v>
      </c>
      <c r="B19" s="6">
        <v>3290</v>
      </c>
      <c r="C19" s="6">
        <v>98700</v>
      </c>
    </row>
    <row r="20" spans="1:3" x14ac:dyDescent="0.25">
      <c r="A20" s="5">
        <v>1995</v>
      </c>
      <c r="B20" s="7">
        <v>3964.45</v>
      </c>
      <c r="C20" s="7">
        <v>118934</v>
      </c>
    </row>
    <row r="21" spans="1:3" x14ac:dyDescent="0.25">
      <c r="A21" s="5">
        <v>1996</v>
      </c>
      <c r="B21" s="6">
        <v>4737.5</v>
      </c>
      <c r="C21" s="6">
        <v>142125</v>
      </c>
    </row>
    <row r="22" spans="1:3" x14ac:dyDescent="0.25">
      <c r="A22" s="5">
        <v>1997</v>
      </c>
      <c r="B22" s="7">
        <v>5733.5</v>
      </c>
      <c r="C22" s="7">
        <v>172005</v>
      </c>
    </row>
    <row r="23" spans="1:3" x14ac:dyDescent="0.25">
      <c r="A23" s="5">
        <v>1998</v>
      </c>
      <c r="B23" s="6">
        <v>6794.2</v>
      </c>
      <c r="C23" s="6">
        <v>203826</v>
      </c>
    </row>
    <row r="24" spans="1:3" x14ac:dyDescent="0.25">
      <c r="A24" s="5">
        <v>1999</v>
      </c>
      <c r="B24" s="7">
        <v>7882</v>
      </c>
      <c r="C24" s="7">
        <v>236460</v>
      </c>
    </row>
    <row r="25" spans="1:3" x14ac:dyDescent="0.25">
      <c r="A25" s="5">
        <v>2000</v>
      </c>
      <c r="B25" s="6">
        <v>8670</v>
      </c>
      <c r="C25" s="6">
        <v>260100</v>
      </c>
    </row>
    <row r="26" spans="1:3" x14ac:dyDescent="0.25">
      <c r="A26" s="5">
        <v>2001</v>
      </c>
      <c r="B26" s="7">
        <v>9533.33</v>
      </c>
      <c r="C26" s="7">
        <v>286000</v>
      </c>
    </row>
    <row r="27" spans="1:3" x14ac:dyDescent="0.25">
      <c r="A27" s="5">
        <v>2002</v>
      </c>
      <c r="B27" s="6">
        <v>10300</v>
      </c>
      <c r="C27" s="6">
        <v>309000</v>
      </c>
    </row>
    <row r="28" spans="1:3" x14ac:dyDescent="0.25">
      <c r="A28" s="5">
        <v>2003</v>
      </c>
      <c r="B28" s="7">
        <v>11066.67</v>
      </c>
      <c r="C28" s="7">
        <v>332000</v>
      </c>
    </row>
    <row r="29" spans="1:3" x14ac:dyDescent="0.25">
      <c r="A29" s="5">
        <v>2004</v>
      </c>
      <c r="B29" s="6">
        <v>11933.33</v>
      </c>
      <c r="C29" s="6">
        <v>358000</v>
      </c>
    </row>
    <row r="30" spans="1:3" x14ac:dyDescent="0.25">
      <c r="A30" s="5">
        <v>2005</v>
      </c>
      <c r="B30" s="7">
        <v>12716.67</v>
      </c>
      <c r="C30" s="7">
        <v>381500</v>
      </c>
    </row>
    <row r="31" spans="1:3" x14ac:dyDescent="0.25">
      <c r="A31" s="5">
        <v>2006</v>
      </c>
      <c r="B31" s="6">
        <v>13600</v>
      </c>
      <c r="C31" s="6">
        <v>408000</v>
      </c>
    </row>
    <row r="32" spans="1:3" x14ac:dyDescent="0.25">
      <c r="A32" s="5">
        <v>2007</v>
      </c>
      <c r="B32" s="7">
        <v>14456.67</v>
      </c>
      <c r="C32" s="7">
        <v>433700</v>
      </c>
    </row>
    <row r="33" spans="1:3" x14ac:dyDescent="0.25">
      <c r="A33" s="5">
        <v>2008</v>
      </c>
      <c r="B33" s="6">
        <v>15383.33</v>
      </c>
      <c r="C33" s="6">
        <v>461500</v>
      </c>
    </row>
    <row r="34" spans="1:3" x14ac:dyDescent="0.25">
      <c r="A34" s="5">
        <v>2009</v>
      </c>
      <c r="B34" s="7">
        <v>16563.330000000002</v>
      </c>
      <c r="C34" s="7">
        <v>496900</v>
      </c>
    </row>
    <row r="35" spans="1:3" x14ac:dyDescent="0.25">
      <c r="A35" s="5">
        <v>2010</v>
      </c>
      <c r="B35" s="6">
        <v>17166.669999999998</v>
      </c>
      <c r="C35" s="6">
        <v>515000</v>
      </c>
    </row>
    <row r="36" spans="1:3" x14ac:dyDescent="0.25">
      <c r="A36" s="5">
        <v>2011</v>
      </c>
      <c r="B36" s="7">
        <v>17853.330000000002</v>
      </c>
      <c r="C36" s="7">
        <v>535600</v>
      </c>
    </row>
    <row r="37" spans="1:3" x14ac:dyDescent="0.25">
      <c r="A37" s="5">
        <v>2012</v>
      </c>
      <c r="B37" s="6">
        <v>18890</v>
      </c>
      <c r="C37" s="6">
        <v>566700</v>
      </c>
    </row>
    <row r="38" spans="1:3" x14ac:dyDescent="0.25">
      <c r="A38" s="5">
        <v>2013</v>
      </c>
      <c r="B38" s="7">
        <v>19650</v>
      </c>
      <c r="C38" s="7">
        <v>589500</v>
      </c>
    </row>
    <row r="39" spans="1:3" x14ac:dyDescent="0.25">
      <c r="A39" s="5">
        <v>2014</v>
      </c>
      <c r="B39" s="6">
        <v>20533.330000000002</v>
      </c>
      <c r="C39" s="6">
        <v>616000</v>
      </c>
    </row>
    <row r="40" spans="1:3" x14ac:dyDescent="0.25">
      <c r="A40" s="5">
        <v>2015</v>
      </c>
      <c r="B40" s="7">
        <v>21478.33</v>
      </c>
      <c r="C40" s="7">
        <v>644350</v>
      </c>
    </row>
    <row r="41" spans="1:3" x14ac:dyDescent="0.25">
      <c r="A41" s="5">
        <v>2016</v>
      </c>
      <c r="B41" s="6">
        <v>22981.83</v>
      </c>
      <c r="C41" s="6">
        <v>689455</v>
      </c>
    </row>
    <row r="42" spans="1:3" x14ac:dyDescent="0.25">
      <c r="A42" s="5">
        <v>2017</v>
      </c>
      <c r="B42" s="7">
        <v>24590.560000000001</v>
      </c>
      <c r="C42" s="7">
        <v>737717</v>
      </c>
    </row>
    <row r="43" spans="1:3" x14ac:dyDescent="0.25">
      <c r="A43" s="5">
        <v>2018</v>
      </c>
      <c r="B43" s="6">
        <v>26041.4</v>
      </c>
      <c r="C43" s="6">
        <v>781242</v>
      </c>
    </row>
    <row r="44" spans="1:3" x14ac:dyDescent="0.25">
      <c r="A44" s="8">
        <v>2019</v>
      </c>
      <c r="B44" s="9">
        <f>C44/30</f>
        <v>27603.866666666665</v>
      </c>
      <c r="C44" s="9">
        <v>828116</v>
      </c>
    </row>
    <row r="45" spans="1:3" x14ac:dyDescent="0.25">
      <c r="A45" s="8">
        <v>2020</v>
      </c>
      <c r="B45" s="9">
        <f>C45/30</f>
        <v>29260.1</v>
      </c>
      <c r="C45" s="9">
        <v>877803</v>
      </c>
    </row>
    <row r="46" spans="1:3" x14ac:dyDescent="0.25">
      <c r="A46" s="8">
        <v>2021</v>
      </c>
      <c r="B46" s="9">
        <f>C46/30</f>
        <v>30284.2</v>
      </c>
      <c r="C46" s="9">
        <v>908526</v>
      </c>
    </row>
    <row r="47" spans="1:3" x14ac:dyDescent="0.25">
      <c r="A47" s="8">
        <v>2022</v>
      </c>
      <c r="B47" s="9">
        <f>+Tabla36[[#This Row],[Salario mínimo mensual]]/30</f>
        <v>33333.333333333336</v>
      </c>
      <c r="C47" s="9">
        <v>1000000</v>
      </c>
    </row>
    <row r="48" spans="1:3" x14ac:dyDescent="0.25">
      <c r="A48" s="8">
        <v>2023</v>
      </c>
      <c r="B48" s="9">
        <f>+Tabla36[[#This Row],[Salario mínimo mensual]]/30</f>
        <v>38666.666666666664</v>
      </c>
      <c r="C48" s="9">
        <v>1160000</v>
      </c>
    </row>
    <row r="49" spans="1:3" x14ac:dyDescent="0.25">
      <c r="A49" s="8">
        <v>2024</v>
      </c>
      <c r="B49" s="9">
        <f>+Tabla36[[#This Row],[Salario mínimo mensual]]/30</f>
        <v>43333.333333333336</v>
      </c>
      <c r="C49" s="9">
        <v>1300000</v>
      </c>
    </row>
    <row r="50" spans="1:3" x14ac:dyDescent="0.25">
      <c r="A50" s="1" t="s">
        <v>39</v>
      </c>
    </row>
    <row r="51" spans="1:3" x14ac:dyDescent="0.25">
      <c r="A51" s="10" t="s">
        <v>39</v>
      </c>
    </row>
    <row r="52" spans="1:3" ht="24" x14ac:dyDescent="0.25">
      <c r="A52" s="10" t="s">
        <v>44</v>
      </c>
    </row>
    <row r="53" spans="1:3" x14ac:dyDescent="0.25">
      <c r="A53" s="10" t="s">
        <v>39</v>
      </c>
    </row>
    <row r="54" spans="1:3" ht="24" x14ac:dyDescent="0.25">
      <c r="A54" s="10" t="s">
        <v>45</v>
      </c>
    </row>
    <row r="55" spans="1:3" x14ac:dyDescent="0.25">
      <c r="A55" s="10" t="s">
        <v>39</v>
      </c>
    </row>
    <row r="56" spans="1:3" x14ac:dyDescent="0.25">
      <c r="A56" s="1" t="s">
        <v>39</v>
      </c>
    </row>
  </sheetData>
  <mergeCells count="2">
    <mergeCell ref="A1:D1"/>
    <mergeCell ref="A2:D2"/>
  </mergeCells>
  <hyperlinks>
    <hyperlink ref="A52" r:id="rId1" xr:uid="{00000000-0004-0000-0900-000000000000}"/>
  </hyperlinks>
  <pageMargins left="0.7" right="0.7" top="0.75" bottom="0.75" header="0.3" footer="0.3"/>
  <pageSetup orientation="portrait"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5:Z30"/>
  <sheetViews>
    <sheetView showGridLines="0" view="pageBreakPreview" zoomScale="84" zoomScaleNormal="70" zoomScaleSheetLayoutView="70" workbookViewId="0">
      <selection activeCell="D17" sqref="D17"/>
    </sheetView>
  </sheetViews>
  <sheetFormatPr baseColWidth="10" defaultColWidth="11.42578125" defaultRowHeight="15" x14ac:dyDescent="0.25"/>
  <cols>
    <col min="1" max="1" width="11.42578125" style="11"/>
    <col min="2" max="2" width="9.42578125" style="11" bestFit="1" customWidth="1"/>
    <col min="3" max="3" width="41.42578125" style="11" bestFit="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2" width="12.140625" style="11" customWidth="1"/>
    <col min="23" max="23" width="17.5703125" style="11" customWidth="1"/>
    <col min="24" max="24" width="15.42578125" style="11" customWidth="1"/>
    <col min="25" max="25" width="17" style="11" customWidth="1"/>
    <col min="26" max="26" width="61.28515625" style="11" customWidth="1"/>
    <col min="27" max="16384" width="11.42578125" style="11"/>
  </cols>
  <sheetData>
    <row r="5" spans="3:7" ht="11.25" customHeight="1" x14ac:dyDescent="0.25"/>
    <row r="6" spans="3:7" ht="18.75" customHeight="1" x14ac:dyDescent="0.25">
      <c r="C6" s="194" t="s">
        <v>46</v>
      </c>
      <c r="D6" s="194"/>
      <c r="E6" s="194"/>
      <c r="F6" s="194"/>
    </row>
    <row r="7" spans="3:7" x14ac:dyDescent="0.25">
      <c r="C7" s="194" t="s">
        <v>6</v>
      </c>
      <c r="D7" s="194"/>
      <c r="E7" s="194"/>
      <c r="F7" s="194"/>
    </row>
    <row r="8" spans="3:7" x14ac:dyDescent="0.25">
      <c r="C8" s="195" t="s">
        <v>7</v>
      </c>
      <c r="D8" s="195"/>
      <c r="E8" s="195"/>
      <c r="F8" s="195"/>
      <c r="G8" s="195"/>
    </row>
    <row r="9" spans="3:7" x14ac:dyDescent="0.25">
      <c r="C9" s="195"/>
      <c r="D9" s="195"/>
      <c r="E9" s="195"/>
      <c r="F9" s="195"/>
      <c r="G9" s="195"/>
    </row>
    <row r="10" spans="3:7" x14ac:dyDescent="0.25">
      <c r="C10" s="45"/>
      <c r="D10" s="45"/>
      <c r="E10" s="45"/>
      <c r="F10" s="45"/>
      <c r="G10" s="45"/>
    </row>
    <row r="11" spans="3:7" ht="16.5" x14ac:dyDescent="0.3">
      <c r="C11" s="12" t="s">
        <v>47</v>
      </c>
      <c r="D11" s="88">
        <v>1052217002</v>
      </c>
      <c r="G11" s="13"/>
    </row>
    <row r="12" spans="3:7" x14ac:dyDescent="0.25">
      <c r="C12" s="12" t="s">
        <v>48</v>
      </c>
      <c r="D12" s="74">
        <v>2024</v>
      </c>
      <c r="G12" s="13"/>
    </row>
    <row r="13" spans="3:7" x14ac:dyDescent="0.25">
      <c r="C13" s="12" t="s">
        <v>49</v>
      </c>
      <c r="D13" s="76">
        <f>D11/(VLOOKUP($D$12,Tabla36[#All],3,FALSE))</f>
        <v>809.39769384615386</v>
      </c>
      <c r="F13" s="40"/>
    </row>
    <row r="14" spans="3:7" x14ac:dyDescent="0.25">
      <c r="C14" s="12" t="s">
        <v>50</v>
      </c>
      <c r="D14" s="76" t="e">
        <f>+F20</f>
        <v>#N/A</v>
      </c>
      <c r="E14" s="46" t="e">
        <f>IF(D14&gt;=D13,"CUMPLE","NO CUMPLE")</f>
        <v>#N/A</v>
      </c>
      <c r="F14" s="40"/>
    </row>
    <row r="15" spans="3:7" x14ac:dyDescent="0.25">
      <c r="C15" s="12" t="s">
        <v>51</v>
      </c>
      <c r="D15" s="77">
        <v>45373</v>
      </c>
      <c r="F15" s="15"/>
    </row>
    <row r="16" spans="3:7" ht="45" x14ac:dyDescent="0.25">
      <c r="C16" s="12" t="s">
        <v>52</v>
      </c>
      <c r="D16" s="14" t="s">
        <v>53</v>
      </c>
      <c r="E16" s="12" t="s">
        <v>54</v>
      </c>
      <c r="F16" s="12" t="s">
        <v>55</v>
      </c>
    </row>
    <row r="17" spans="2:26" x14ac:dyDescent="0.25">
      <c r="C17" s="196" t="s">
        <v>56</v>
      </c>
      <c r="D17" s="14"/>
      <c r="E17" s="41"/>
      <c r="F17" s="42" t="e">
        <f>VLOOKUP(D17,Tabla24[[#Headers],[#Data],[Contratista o Integrante que aporta experiencia]:[Valor Total Ejecutado del Contrato expresado en SMMLV]],15,0)</f>
        <v>#N/A</v>
      </c>
    </row>
    <row r="18" spans="2:26" x14ac:dyDescent="0.25">
      <c r="C18" s="197"/>
      <c r="D18" s="39"/>
      <c r="E18" s="41"/>
      <c r="F18" s="42" t="e">
        <f>VLOOKUP(D18,Tabla24[[#Headers],[#Data],[Contratista o Integrante que aporta experiencia]:[Valor Total Ejecutado del Contrato expresado en SMMLV]],15,0)</f>
        <v>#N/A</v>
      </c>
    </row>
    <row r="19" spans="2:26" x14ac:dyDescent="0.25">
      <c r="C19" s="198"/>
      <c r="D19" s="39"/>
      <c r="E19" s="41"/>
      <c r="F19" s="42" t="e">
        <f>VLOOKUP(D19,Tabla24[[#Headers],[#Data],[Contratista o Integrante que aporta experiencia]:[Valor Total Ejecutado del Contrato expresado en SMMLV]],15,0)</f>
        <v>#N/A</v>
      </c>
    </row>
    <row r="20" spans="2:26" x14ac:dyDescent="0.25">
      <c r="C20" s="12" t="s">
        <v>57</v>
      </c>
      <c r="D20" s="199">
        <f>COUNT(Tabla24[No. ])</f>
        <v>3</v>
      </c>
      <c r="E20" s="199"/>
      <c r="F20" s="73" t="e">
        <f>SUM(F17:F19)</f>
        <v>#N/A</v>
      </c>
    </row>
    <row r="21" spans="2:26" ht="30" x14ac:dyDescent="0.25">
      <c r="C21" s="12" t="s">
        <v>58</v>
      </c>
      <c r="D21" s="43"/>
      <c r="E21" s="75"/>
      <c r="F21" s="40"/>
    </row>
    <row r="22" spans="2:26" ht="30" x14ac:dyDescent="0.25">
      <c r="C22" s="12" t="s">
        <v>59</v>
      </c>
      <c r="D22" s="43" t="s">
        <v>60</v>
      </c>
      <c r="E22" s="14" t="s">
        <v>35</v>
      </c>
      <c r="F22" s="40"/>
    </row>
    <row r="23" spans="2:26" ht="30" x14ac:dyDescent="0.25">
      <c r="C23" s="12" t="s">
        <v>61</v>
      </c>
      <c r="D23" s="43" t="s">
        <v>60</v>
      </c>
      <c r="E23" s="14" t="s">
        <v>35</v>
      </c>
      <c r="F23" s="40"/>
    </row>
    <row r="24" spans="2:26" x14ac:dyDescent="0.25">
      <c r="C24" s="12" t="s">
        <v>62</v>
      </c>
      <c r="D24" s="14" t="s">
        <v>35</v>
      </c>
      <c r="E24" s="200"/>
      <c r="F24" s="200"/>
    </row>
    <row r="26" spans="2:26" x14ac:dyDescent="0.25">
      <c r="F26" s="72"/>
      <c r="T26" s="192" t="s">
        <v>63</v>
      </c>
      <c r="U26" s="192"/>
      <c r="V26" s="192"/>
      <c r="W26" s="193" t="s">
        <v>64</v>
      </c>
      <c r="X26" s="193"/>
    </row>
    <row r="27" spans="2:26" s="16" customFormat="1" ht="96.75" customHeight="1" x14ac:dyDescent="0.25">
      <c r="B27" s="17" t="s">
        <v>65</v>
      </c>
      <c r="C27" s="18" t="s">
        <v>66</v>
      </c>
      <c r="D27" s="18" t="s">
        <v>67</v>
      </c>
      <c r="E27" s="18" t="s">
        <v>68</v>
      </c>
      <c r="F27" s="18" t="s">
        <v>69</v>
      </c>
      <c r="G27" s="18" t="s">
        <v>70</v>
      </c>
      <c r="H27" s="18" t="s">
        <v>71</v>
      </c>
      <c r="I27" s="18" t="s">
        <v>72</v>
      </c>
      <c r="J27" s="18" t="s">
        <v>73</v>
      </c>
      <c r="K27" s="18" t="s">
        <v>74</v>
      </c>
      <c r="L27" s="18" t="s">
        <v>75</v>
      </c>
      <c r="M27" s="18" t="s">
        <v>76</v>
      </c>
      <c r="N27" s="18" t="s">
        <v>77</v>
      </c>
      <c r="O27" s="18" t="s">
        <v>78</v>
      </c>
      <c r="P27" s="18" t="s">
        <v>79</v>
      </c>
      <c r="Q27" s="18" t="s">
        <v>80</v>
      </c>
      <c r="R27" s="18" t="s">
        <v>81</v>
      </c>
      <c r="S27" s="18" t="s">
        <v>82</v>
      </c>
      <c r="T27" s="18" t="s">
        <v>83</v>
      </c>
      <c r="U27" s="18" t="s">
        <v>84</v>
      </c>
      <c r="V27" s="18" t="s">
        <v>85</v>
      </c>
      <c r="W27" s="18" t="s">
        <v>86</v>
      </c>
      <c r="X27" s="18" t="s">
        <v>87</v>
      </c>
      <c r="Y27" s="18" t="s">
        <v>88</v>
      </c>
      <c r="Z27" s="18" t="s">
        <v>3</v>
      </c>
    </row>
    <row r="28" spans="2:26" x14ac:dyDescent="0.25">
      <c r="B28" s="19">
        <v>1</v>
      </c>
      <c r="C28" s="20"/>
      <c r="D28" s="20"/>
      <c r="E28" s="20"/>
      <c r="F28" s="20"/>
      <c r="G28" s="21"/>
      <c r="H28" s="22"/>
      <c r="I28" s="23"/>
      <c r="J28" s="23"/>
      <c r="K28" s="24"/>
      <c r="L28" s="25"/>
      <c r="M28" s="26"/>
      <c r="N28" s="26"/>
      <c r="O28" s="71">
        <f>YEAR(Tabla24[[#This Row],[Fecha de Terminacion]])</f>
        <v>1900</v>
      </c>
      <c r="P28" s="28">
        <f>+Tabla24[[#This Row],[SMMLV RUP]]*Tabla24[[#This Row],[% de Participacion]]</f>
        <v>0</v>
      </c>
      <c r="Q28" s="27"/>
      <c r="R28" s="69" t="e">
        <f>VLOOKUP(Tabla24[[#This Row],[Año de Terminación]],Tabla36[[Año]:[Salario mínimo mensual]],3,0)</f>
        <v>#N/A</v>
      </c>
      <c r="S28" s="69" t="e">
        <f>+Tabla24[[#This Row],[Valor Total Ejecutado del Contrato ($)]]/Tabla24[[#This Row],[SMMLV AÑO DE TERMINACIÓN]]*Tabla24[[#This Row],[% de Participacion]]</f>
        <v>#N/A</v>
      </c>
      <c r="T28" s="25" t="s">
        <v>89</v>
      </c>
      <c r="U28" s="25" t="s">
        <v>89</v>
      </c>
      <c r="V28" s="25" t="s">
        <v>89</v>
      </c>
      <c r="W28" s="25"/>
      <c r="X28" s="25"/>
      <c r="Y28" s="25"/>
      <c r="Z28" s="29"/>
    </row>
    <row r="29" spans="2:26" x14ac:dyDescent="0.25">
      <c r="B29" s="19">
        <v>2</v>
      </c>
      <c r="C29" s="20"/>
      <c r="D29" s="20"/>
      <c r="E29" s="24"/>
      <c r="F29" s="24"/>
      <c r="G29" s="21"/>
      <c r="H29" s="24"/>
      <c r="I29" s="23"/>
      <c r="J29" s="23"/>
      <c r="K29" s="24"/>
      <c r="L29" s="28"/>
      <c r="M29" s="28"/>
      <c r="N29" s="26"/>
      <c r="O29" s="71">
        <f>YEAR(Tabla24[[#This Row],[Fecha de Terminacion]])</f>
        <v>1900</v>
      </c>
      <c r="P29" s="28">
        <f>+Tabla24[[#This Row],[SMMLV RUP]]*Tabla24[[#This Row],[% de Participacion]]</f>
        <v>0</v>
      </c>
      <c r="Q29" s="27"/>
      <c r="R29" s="68" t="e">
        <f>VLOOKUP(Tabla24[[#This Row],[Año de Terminación]],Tabla36[[Año]:[Salario mínimo mensual]],3,0)</f>
        <v>#N/A</v>
      </c>
      <c r="S29" s="69" t="e">
        <f>+Tabla24[[#This Row],[Valor Total Ejecutado del Contrato ($)]]/Tabla24[[#This Row],[SMMLV AÑO DE TERMINACIÓN]]*Tabla24[[#This Row],[% de Participacion]]</f>
        <v>#N/A</v>
      </c>
      <c r="T29" s="28"/>
      <c r="U29" s="28"/>
      <c r="V29" s="28"/>
      <c r="W29" s="28"/>
      <c r="X29" s="28"/>
      <c r="Y29" s="25"/>
      <c r="Z29" s="29"/>
    </row>
    <row r="30" spans="2:26" x14ac:dyDescent="0.25">
      <c r="B30" s="30">
        <v>3</v>
      </c>
      <c r="C30" s="31"/>
      <c r="D30" s="31"/>
      <c r="E30" s="32"/>
      <c r="F30" s="32"/>
      <c r="G30" s="33"/>
      <c r="H30" s="32"/>
      <c r="I30" s="34"/>
      <c r="J30" s="34"/>
      <c r="K30" s="32"/>
      <c r="L30" s="35"/>
      <c r="M30" s="35"/>
      <c r="N30" s="36"/>
      <c r="O30" s="71">
        <f>YEAR(Tabla24[[#This Row],[Fecha de Terminacion]])</f>
        <v>1900</v>
      </c>
      <c r="P30" s="28">
        <f>+Tabla24[[#This Row],[SMMLV RUP]]*Tabla24[[#This Row],[% de Participacion]]</f>
        <v>0</v>
      </c>
      <c r="Q30" s="37"/>
      <c r="R30" s="70" t="e">
        <f>VLOOKUP(Tabla24[[#This Row],[Año de Terminación]],Tabla36[[Año]:[Salario mínimo mensual]],3,0)</f>
        <v>#N/A</v>
      </c>
      <c r="S30" s="69" t="e">
        <f>+Tabla24[[#This Row],[Valor Total Ejecutado del Contrato ($)]]/Tabla24[[#This Row],[SMMLV AÑO DE TERMINACIÓN]]*Tabla24[[#This Row],[% de Participacion]]</f>
        <v>#N/A</v>
      </c>
      <c r="T30" s="35"/>
      <c r="U30" s="35"/>
      <c r="V30" s="35"/>
      <c r="W30" s="35"/>
      <c r="Y30" s="44"/>
      <c r="Z30" s="38"/>
    </row>
  </sheetData>
  <mergeCells count="8">
    <mergeCell ref="T26:V26"/>
    <mergeCell ref="W26:X26"/>
    <mergeCell ref="C6:F6"/>
    <mergeCell ref="C7:F7"/>
    <mergeCell ref="C8:G9"/>
    <mergeCell ref="C17:C19"/>
    <mergeCell ref="D20:E20"/>
    <mergeCell ref="E24:F24"/>
  </mergeCells>
  <pageMargins left="0.7" right="0.7" top="0.75" bottom="0.75" header="0.3" footer="0.3"/>
  <pageSetup paperSize="9" scale="17" orientation="portrait" r:id="rId1"/>
  <drawing r:id="rId2"/>
  <tableParts count="1">
    <tablePart r:id="rId3"/>
  </tableParts>
</worksheet>
</file>

<file path=docMetadata/LabelInfo.xml><?xml version="1.0" encoding="utf-8"?>
<clbl:labelList xmlns:clbl="http://schemas.microsoft.com/office/2020/mipLabelMetadata">
  <clbl:label id="{5e02621e-6cef-4e33-83e4-a303cdfdd0fb}" enabled="0" method="" siteId="{5e02621e-6cef-4e33-83e4-a303cdfdd0f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vt:i4>
      </vt:variant>
    </vt:vector>
  </HeadingPairs>
  <TitlesOfParts>
    <vt:vector size="12" baseType="lpstr">
      <vt:lpstr>CONSOLIDADO</vt:lpstr>
      <vt:lpstr>DISEÑOS Y SOLUCIONES INTEGRALES</vt:lpstr>
      <vt:lpstr>INGERACK SAS</vt:lpstr>
      <vt:lpstr>HIDRAULIC &amp; ENVIROMENTAL DESIGN</vt:lpstr>
      <vt:lpstr>INPAME SAS</vt:lpstr>
      <vt:lpstr>REFRICESAR INGENIERIA</vt:lpstr>
      <vt:lpstr>MULTISISTEMAS MD</vt:lpstr>
      <vt:lpstr>APICOM SAS</vt:lpstr>
      <vt:lpstr>UT ING-AMERICA</vt:lpstr>
      <vt:lpstr>SMMLV</vt:lpstr>
      <vt:lpstr>Experiencia (2)</vt:lpstr>
      <vt:lpstr>'Experiencia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dc:creator>
  <cp:keywords/>
  <dc:description/>
  <cp:lastModifiedBy>Julia Andrea Narvaez Toro</cp:lastModifiedBy>
  <cp:revision/>
  <cp:lastPrinted>2024-08-20T20:45:03Z</cp:lastPrinted>
  <dcterms:created xsi:type="dcterms:W3CDTF">2021-11-19T17:26:07Z</dcterms:created>
  <dcterms:modified xsi:type="dcterms:W3CDTF">2024-08-20T20:45:13Z</dcterms:modified>
  <cp:category/>
  <cp:contentStatus/>
</cp:coreProperties>
</file>