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43907048\OneDrive - UNIDAD ADMINISTRATIVA ESPECIAL AERONAUTICA CIVIL\2024\EVALUACIONES FINANCIERAS 2024\COONTRATO 24000979 H4\"/>
    </mc:Choice>
  </mc:AlternateContent>
  <xr:revisionPtr revIDLastSave="0" documentId="13_ncr:1_{05707FF2-C5C5-4535-ADCD-BA72497197A3}" xr6:coauthVersionLast="47" xr6:coauthVersionMax="47" xr10:uidLastSave="{00000000-0000-0000-0000-000000000000}"/>
  <bookViews>
    <workbookView xWindow="-120" yWindow="-120" windowWidth="29040" windowHeight="15840" tabRatio="986" firstSheet="1" activeTab="1" xr2:uid="{00000000-000D-0000-FFFF-FFFF00000000}"/>
  </bookViews>
  <sheets>
    <sheet name="Hoja1" sheetId="11" state="hidden" r:id="rId1"/>
    <sheet name="Evaluación (hoja1)" sheetId="1" r:id="rId2"/>
    <sheet name="Resumen(hoja1)" sheetId="2" r:id="rId3"/>
    <sheet name="Evaluación (hoja2)" sheetId="16" r:id="rId4"/>
    <sheet name="Resumen(hoja2)" sheetId="4" r:id="rId5"/>
  </sheets>
  <definedNames>
    <definedName name="_xlnm.Print_Area" localSheetId="1">'Evaluación (hoja1)'!$B$1:$L$61</definedName>
    <definedName name="_xlnm.Print_Area" localSheetId="3">'Evaluación (hoja2)'!$B$1:$L$61</definedName>
    <definedName name="_xlnm.Print_Area" localSheetId="2">'Resumen(hoja1)'!$B$1:$E$14</definedName>
    <definedName name="_xlnm.Print_Area" localSheetId="4">'Resumen(hoja2)'!$B$1:$E$14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32" i="1" l="1"/>
  <c r="AF32" i="1"/>
  <c r="AE32" i="1"/>
  <c r="AD32" i="1"/>
  <c r="AC32" i="1"/>
  <c r="AB32" i="1"/>
  <c r="AA32" i="1"/>
  <c r="C31" i="16" l="1"/>
  <c r="C29" i="16"/>
  <c r="C27" i="16"/>
  <c r="C25" i="16"/>
  <c r="C23" i="16"/>
  <c r="C21" i="16"/>
  <c r="C19" i="16"/>
  <c r="C17" i="16"/>
  <c r="AG45" i="1"/>
  <c r="AF45" i="1"/>
  <c r="AE45" i="1"/>
  <c r="AD45" i="1"/>
  <c r="AC45" i="1"/>
  <c r="AB45" i="1"/>
  <c r="AA45" i="1"/>
  <c r="Y64" i="1"/>
  <c r="X64" i="1"/>
  <c r="W64" i="1"/>
  <c r="V64" i="1"/>
  <c r="U64" i="1"/>
  <c r="T64" i="1"/>
  <c r="S64" i="1"/>
  <c r="AD82" i="1" l="1"/>
  <c r="Y50" i="1"/>
  <c r="X50" i="1"/>
  <c r="W50" i="1"/>
  <c r="V50" i="1"/>
  <c r="U50" i="1"/>
  <c r="T50" i="1"/>
  <c r="S50" i="1"/>
  <c r="R50" i="1"/>
  <c r="AB94" i="1"/>
  <c r="AG44" i="1" l="1"/>
  <c r="AF44" i="1"/>
  <c r="AE44" i="1"/>
  <c r="AD44" i="1"/>
  <c r="AC44" i="1"/>
  <c r="AB44" i="1"/>
  <c r="AA44" i="1"/>
  <c r="AE94" i="16" l="1"/>
  <c r="AH94" i="16" s="1"/>
  <c r="AF70" i="16"/>
  <c r="C16" i="4"/>
  <c r="AF20" i="16"/>
  <c r="AD94" i="1"/>
  <c r="AE70" i="1"/>
  <c r="AH70" i="1" s="1"/>
  <c r="I19" i="16"/>
  <c r="J21" i="16"/>
  <c r="I23" i="16"/>
  <c r="I25" i="16"/>
  <c r="J25" i="16"/>
  <c r="F25" i="16"/>
  <c r="K44" i="16" s="1"/>
  <c r="K45" i="16" s="1"/>
  <c r="J27" i="16"/>
  <c r="I27" i="16"/>
  <c r="F27" i="16"/>
  <c r="J29" i="16"/>
  <c r="I29" i="16"/>
  <c r="F29" i="16"/>
  <c r="I31" i="16"/>
  <c r="S26" i="16"/>
  <c r="U26" i="16"/>
  <c r="T26" i="16"/>
  <c r="V26" i="16"/>
  <c r="AF8" i="16"/>
  <c r="AC8" i="1"/>
  <c r="Y100" i="16"/>
  <c r="X100" i="16"/>
  <c r="W100" i="16"/>
  <c r="V100" i="16"/>
  <c r="U100" i="16"/>
  <c r="T100" i="16"/>
  <c r="S100" i="16"/>
  <c r="R100" i="16"/>
  <c r="AG99" i="16"/>
  <c r="AF99" i="16"/>
  <c r="AE99" i="16"/>
  <c r="AH99" i="16"/>
  <c r="AD99" i="16"/>
  <c r="AC99" i="16"/>
  <c r="AB99" i="16"/>
  <c r="AA99" i="16"/>
  <c r="Z99" i="16"/>
  <c r="AH98" i="16"/>
  <c r="AG98" i="16"/>
  <c r="AF98" i="16"/>
  <c r="AE98" i="16"/>
  <c r="AD98" i="16"/>
  <c r="AC98" i="16"/>
  <c r="AB98" i="16"/>
  <c r="AA98" i="16"/>
  <c r="Z98" i="16"/>
  <c r="AH97" i="16"/>
  <c r="AG97" i="16"/>
  <c r="AF97" i="16"/>
  <c r="AE97" i="16"/>
  <c r="AD97" i="16"/>
  <c r="AC97" i="16"/>
  <c r="AB97" i="16"/>
  <c r="AA97" i="16"/>
  <c r="Z97" i="16"/>
  <c r="AG96" i="16"/>
  <c r="AF96" i="16"/>
  <c r="AE96" i="16"/>
  <c r="AH96" i="16"/>
  <c r="AD96" i="16"/>
  <c r="AC96" i="16"/>
  <c r="AB96" i="16"/>
  <c r="AA96" i="16"/>
  <c r="Z96" i="16"/>
  <c r="AG95" i="16"/>
  <c r="AF95" i="16"/>
  <c r="AE95" i="16"/>
  <c r="AH95" i="16" s="1"/>
  <c r="AD95" i="16"/>
  <c r="AC95" i="16"/>
  <c r="AB95" i="16"/>
  <c r="AA95" i="16"/>
  <c r="Z95" i="16"/>
  <c r="AC94" i="16"/>
  <c r="Z94" i="16"/>
  <c r="Y88" i="16"/>
  <c r="X88" i="16"/>
  <c r="W88" i="16"/>
  <c r="V88" i="16"/>
  <c r="U88" i="16"/>
  <c r="G48" i="16" s="1"/>
  <c r="T88" i="16"/>
  <c r="S88" i="16"/>
  <c r="R88" i="16"/>
  <c r="AH87" i="16"/>
  <c r="AG87" i="16"/>
  <c r="AF87" i="16"/>
  <c r="AE87" i="16"/>
  <c r="AD87" i="16"/>
  <c r="AC87" i="16"/>
  <c r="AB87" i="16"/>
  <c r="AA87" i="16"/>
  <c r="Z87" i="16"/>
  <c r="AH86" i="16"/>
  <c r="AG86" i="16"/>
  <c r="AF86" i="16"/>
  <c r="AE86" i="16"/>
  <c r="AD86" i="16"/>
  <c r="AC86" i="16"/>
  <c r="AB86" i="16"/>
  <c r="AA86" i="16"/>
  <c r="Z86" i="16"/>
  <c r="AG85" i="16"/>
  <c r="AF85" i="16"/>
  <c r="AE85" i="16"/>
  <c r="AH85" i="16"/>
  <c r="AD85" i="16"/>
  <c r="AC85" i="16"/>
  <c r="AB85" i="16"/>
  <c r="AA85" i="16"/>
  <c r="Z85" i="16"/>
  <c r="AH84" i="16"/>
  <c r="AG84" i="16"/>
  <c r="AF84" i="16"/>
  <c r="AE84" i="16"/>
  <c r="AD84" i="16"/>
  <c r="AC84" i="16"/>
  <c r="AB84" i="16"/>
  <c r="AA84" i="16"/>
  <c r="Z84" i="16"/>
  <c r="AG83" i="16"/>
  <c r="AF83" i="16"/>
  <c r="AE83" i="16"/>
  <c r="AH83" i="16"/>
  <c r="AD83" i="16"/>
  <c r="AC83" i="16"/>
  <c r="AB83" i="16"/>
  <c r="AA83" i="16"/>
  <c r="Z83" i="16"/>
  <c r="AG82" i="16"/>
  <c r="AF82" i="16"/>
  <c r="AE82" i="16"/>
  <c r="AH82" i="16" s="1"/>
  <c r="AD82" i="16"/>
  <c r="AC82" i="16"/>
  <c r="AB82" i="16"/>
  <c r="AA82" i="16"/>
  <c r="Z82" i="16"/>
  <c r="Y76" i="16"/>
  <c r="X76" i="16"/>
  <c r="W76" i="16"/>
  <c r="V76" i="16"/>
  <c r="U76" i="16"/>
  <c r="T76" i="16"/>
  <c r="S76" i="16"/>
  <c r="R76" i="16"/>
  <c r="AG75" i="16"/>
  <c r="AF75" i="16"/>
  <c r="AE75" i="16"/>
  <c r="AH75" i="16"/>
  <c r="AD75" i="16"/>
  <c r="AC75" i="16"/>
  <c r="AB75" i="16"/>
  <c r="AA75" i="16"/>
  <c r="Z75" i="16"/>
  <c r="AH74" i="16"/>
  <c r="AG74" i="16"/>
  <c r="AF74" i="16"/>
  <c r="AE74" i="16"/>
  <c r="AD74" i="16"/>
  <c r="AC74" i="16"/>
  <c r="AB74" i="16"/>
  <c r="AA74" i="16"/>
  <c r="Z74" i="16"/>
  <c r="AH73" i="16"/>
  <c r="AG73" i="16"/>
  <c r="AF73" i="16"/>
  <c r="AE73" i="16"/>
  <c r="AD73" i="16"/>
  <c r="AC73" i="16"/>
  <c r="AB73" i="16"/>
  <c r="AA73" i="16"/>
  <c r="Z73" i="16"/>
  <c r="AH72" i="16"/>
  <c r="AG72" i="16"/>
  <c r="AF72" i="16"/>
  <c r="AE72" i="16"/>
  <c r="AD72" i="16"/>
  <c r="AC72" i="16"/>
  <c r="AB72" i="16"/>
  <c r="AA72" i="16"/>
  <c r="Z72" i="16"/>
  <c r="AG71" i="16"/>
  <c r="AF71" i="16"/>
  <c r="AE71" i="16"/>
  <c r="AH71" i="16" s="1"/>
  <c r="AD71" i="16"/>
  <c r="AC71" i="16"/>
  <c r="AB71" i="16"/>
  <c r="AA71" i="16"/>
  <c r="Z71" i="16"/>
  <c r="AG70" i="16"/>
  <c r="AE70" i="16"/>
  <c r="AH70" i="16" s="1"/>
  <c r="AB70" i="16"/>
  <c r="Z70" i="16"/>
  <c r="Y64" i="16"/>
  <c r="X64" i="16"/>
  <c r="W64" i="16"/>
  <c r="V64" i="16"/>
  <c r="U64" i="16"/>
  <c r="T64" i="16"/>
  <c r="S64" i="16"/>
  <c r="G44" i="16" s="1"/>
  <c r="R64" i="16"/>
  <c r="AH63" i="16"/>
  <c r="AG63" i="16"/>
  <c r="AF63" i="16"/>
  <c r="AE63" i="16"/>
  <c r="AD63" i="16"/>
  <c r="AC63" i="16"/>
  <c r="AB63" i="16"/>
  <c r="AA63" i="16"/>
  <c r="Z63" i="16"/>
  <c r="AH62" i="16"/>
  <c r="AG62" i="16"/>
  <c r="AF62" i="16"/>
  <c r="AE62" i="16"/>
  <c r="AD62" i="16"/>
  <c r="AC62" i="16"/>
  <c r="AB62" i="16"/>
  <c r="AA62" i="16"/>
  <c r="Z62" i="16"/>
  <c r="AG61" i="16"/>
  <c r="AF61" i="16"/>
  <c r="AE61" i="16"/>
  <c r="AH61" i="16"/>
  <c r="AD61" i="16"/>
  <c r="AC61" i="16"/>
  <c r="AB61" i="16"/>
  <c r="AA61" i="16"/>
  <c r="Z61" i="16"/>
  <c r="AH60" i="16"/>
  <c r="AG60" i="16"/>
  <c r="AF60" i="16"/>
  <c r="AE60" i="16"/>
  <c r="AD60" i="16"/>
  <c r="AC60" i="16"/>
  <c r="AB60" i="16"/>
  <c r="AA60" i="16"/>
  <c r="Z60" i="16"/>
  <c r="AG59" i="16"/>
  <c r="AF59" i="16"/>
  <c r="AE59" i="16"/>
  <c r="AH59" i="16" s="1"/>
  <c r="AD59" i="16"/>
  <c r="AC59" i="16"/>
  <c r="AB59" i="16"/>
  <c r="AA59" i="16"/>
  <c r="Z59" i="16"/>
  <c r="AG58" i="16"/>
  <c r="AF58" i="16"/>
  <c r="AE58" i="16"/>
  <c r="AH58" i="16" s="1"/>
  <c r="AD58" i="16"/>
  <c r="AC58" i="16"/>
  <c r="AB58" i="16"/>
  <c r="AA58" i="16"/>
  <c r="Z58" i="16"/>
  <c r="Y50" i="16"/>
  <c r="X50" i="16"/>
  <c r="W50" i="16"/>
  <c r="V50" i="16"/>
  <c r="U50" i="16"/>
  <c r="T50" i="16"/>
  <c r="S50" i="16"/>
  <c r="R50" i="16"/>
  <c r="AH49" i="16"/>
  <c r="AG49" i="16"/>
  <c r="AF49" i="16"/>
  <c r="AE49" i="16"/>
  <c r="AD49" i="16"/>
  <c r="AC49" i="16"/>
  <c r="AB49" i="16"/>
  <c r="AA49" i="16"/>
  <c r="Z49" i="16"/>
  <c r="AH48" i="16"/>
  <c r="AG48" i="16"/>
  <c r="AF48" i="16"/>
  <c r="AE48" i="16"/>
  <c r="AD48" i="16"/>
  <c r="AC48" i="16"/>
  <c r="AB48" i="16"/>
  <c r="AA48" i="16"/>
  <c r="Z48" i="16"/>
  <c r="AG47" i="16"/>
  <c r="AF47" i="16"/>
  <c r="AE47" i="16"/>
  <c r="AH47" i="16"/>
  <c r="AD47" i="16"/>
  <c r="AC47" i="16"/>
  <c r="AB47" i="16"/>
  <c r="AA47" i="16"/>
  <c r="Z47" i="16"/>
  <c r="AG46" i="16"/>
  <c r="AF46" i="16"/>
  <c r="AE46" i="16"/>
  <c r="AH46" i="16"/>
  <c r="AD46" i="16"/>
  <c r="AC46" i="16"/>
  <c r="AB46" i="16"/>
  <c r="AA46" i="16"/>
  <c r="Z46" i="16"/>
  <c r="AG45" i="16"/>
  <c r="AF45" i="16"/>
  <c r="AE45" i="16"/>
  <c r="AH45" i="16" s="1"/>
  <c r="AD45" i="16"/>
  <c r="AC45" i="16"/>
  <c r="AB45" i="16"/>
  <c r="AA45" i="16"/>
  <c r="Z45" i="16"/>
  <c r="AG44" i="16"/>
  <c r="AF44" i="16"/>
  <c r="AE44" i="16"/>
  <c r="AH44" i="16" s="1"/>
  <c r="AD44" i="16"/>
  <c r="AC44" i="16"/>
  <c r="AB44" i="16"/>
  <c r="AA44" i="16"/>
  <c r="Z44" i="16"/>
  <c r="Y38" i="16"/>
  <c r="X38" i="16"/>
  <c r="W38" i="16"/>
  <c r="V38" i="16"/>
  <c r="U38" i="16"/>
  <c r="T38" i="16"/>
  <c r="S38" i="16"/>
  <c r="R38" i="16"/>
  <c r="B38" i="16"/>
  <c r="B40" i="16"/>
  <c r="B42" i="16"/>
  <c r="B44" i="16"/>
  <c r="B46" i="16"/>
  <c r="B48" i="16"/>
  <c r="B50" i="16"/>
  <c r="AH37" i="16"/>
  <c r="AG37" i="16"/>
  <c r="AF37" i="16"/>
  <c r="AE37" i="16"/>
  <c r="AD37" i="16"/>
  <c r="AC37" i="16"/>
  <c r="AB37" i="16"/>
  <c r="AA37" i="16"/>
  <c r="Z37" i="16"/>
  <c r="AG36" i="16"/>
  <c r="AF36" i="16"/>
  <c r="AE36" i="16"/>
  <c r="AH36" i="16"/>
  <c r="AD36" i="16"/>
  <c r="AC36" i="16"/>
  <c r="AB36" i="16"/>
  <c r="AA36" i="16"/>
  <c r="Z36" i="16"/>
  <c r="AH35" i="16"/>
  <c r="AG35" i="16"/>
  <c r="AF35" i="16"/>
  <c r="AE35" i="16"/>
  <c r="AD35" i="16"/>
  <c r="AC35" i="16"/>
  <c r="AB35" i="16"/>
  <c r="AA35" i="16"/>
  <c r="Z35" i="16"/>
  <c r="AE34" i="16"/>
  <c r="AH34" i="16"/>
  <c r="AG34" i="16"/>
  <c r="AF34" i="16"/>
  <c r="AD34" i="16"/>
  <c r="AC34" i="16"/>
  <c r="AB34" i="16"/>
  <c r="AA34" i="16"/>
  <c r="Z34" i="16"/>
  <c r="AG33" i="16"/>
  <c r="AF33" i="16"/>
  <c r="AE33" i="16"/>
  <c r="AH33" i="16" s="1"/>
  <c r="AD33" i="16"/>
  <c r="AC33" i="16"/>
  <c r="AB33" i="16"/>
  <c r="AA33" i="16"/>
  <c r="Z33" i="16"/>
  <c r="AG32" i="16"/>
  <c r="AF32" i="16"/>
  <c r="AE32" i="16"/>
  <c r="AH32" i="16" s="1"/>
  <c r="AD32" i="16"/>
  <c r="AC32" i="16"/>
  <c r="AB32" i="16"/>
  <c r="AA32" i="16"/>
  <c r="L31" i="16"/>
  <c r="L29" i="16"/>
  <c r="C20" i="4"/>
  <c r="L27" i="16"/>
  <c r="Y26" i="16"/>
  <c r="X26" i="16"/>
  <c r="W26" i="16"/>
  <c r="R26" i="16"/>
  <c r="AH25" i="16"/>
  <c r="AG25" i="16"/>
  <c r="AF25" i="16"/>
  <c r="AE25" i="16"/>
  <c r="AD25" i="16"/>
  <c r="AC25" i="16"/>
  <c r="AB25" i="16"/>
  <c r="AA25" i="16"/>
  <c r="Z25" i="16"/>
  <c r="L25" i="16"/>
  <c r="AG24" i="16"/>
  <c r="AF24" i="16"/>
  <c r="AE24" i="16"/>
  <c r="AH24" i="16"/>
  <c r="AD24" i="16"/>
  <c r="AC24" i="16"/>
  <c r="AB24" i="16"/>
  <c r="AA24" i="16"/>
  <c r="Z24" i="16"/>
  <c r="AH23" i="16"/>
  <c r="AG23" i="16"/>
  <c r="AF23" i="16"/>
  <c r="AE23" i="16"/>
  <c r="AD23" i="16"/>
  <c r="AC23" i="16"/>
  <c r="AB23" i="16"/>
  <c r="AA23" i="16"/>
  <c r="Z23" i="16"/>
  <c r="L23" i="16"/>
  <c r="C14" i="4"/>
  <c r="AH22" i="16"/>
  <c r="AG22" i="16"/>
  <c r="AF22" i="16"/>
  <c r="AE22" i="16"/>
  <c r="AD22" i="16"/>
  <c r="AC22" i="16"/>
  <c r="AB22" i="16"/>
  <c r="AA22" i="16"/>
  <c r="Z22" i="16"/>
  <c r="AG21" i="16"/>
  <c r="AF21" i="16"/>
  <c r="AE21" i="16"/>
  <c r="AH21" i="16" s="1"/>
  <c r="AD21" i="16"/>
  <c r="AC21" i="16"/>
  <c r="AB21" i="16"/>
  <c r="AA21" i="16"/>
  <c r="Z21" i="16"/>
  <c r="L21" i="16"/>
  <c r="AE20" i="16"/>
  <c r="AH20" i="16" s="1"/>
  <c r="AC20" i="16"/>
  <c r="AA20" i="16"/>
  <c r="Z20" i="16"/>
  <c r="L19" i="16"/>
  <c r="B19" i="16"/>
  <c r="B21" i="16"/>
  <c r="B23" i="16"/>
  <c r="B25" i="16"/>
  <c r="B27" i="16"/>
  <c r="B29" i="16"/>
  <c r="B31" i="16"/>
  <c r="L17" i="16"/>
  <c r="C8" i="4"/>
  <c r="Y14" i="16"/>
  <c r="X14" i="16"/>
  <c r="W14" i="16"/>
  <c r="V14" i="16"/>
  <c r="U14" i="16"/>
  <c r="T14" i="16"/>
  <c r="S14" i="16"/>
  <c r="R14" i="16"/>
  <c r="AH13" i="16"/>
  <c r="AG13" i="16"/>
  <c r="AF13" i="16"/>
  <c r="AE13" i="16"/>
  <c r="AD13" i="16"/>
  <c r="AC13" i="16"/>
  <c r="AB13" i="16"/>
  <c r="AA13" i="16"/>
  <c r="Z13" i="16"/>
  <c r="AH12" i="16"/>
  <c r="AG12" i="16"/>
  <c r="AF12" i="16"/>
  <c r="AE12" i="16"/>
  <c r="AD12" i="16"/>
  <c r="AC12" i="16"/>
  <c r="AB12" i="16"/>
  <c r="AA12" i="16"/>
  <c r="Z12" i="16"/>
  <c r="AG11" i="16"/>
  <c r="AF11" i="16"/>
  <c r="AE11" i="16"/>
  <c r="AH11" i="16"/>
  <c r="AD11" i="16"/>
  <c r="AC11" i="16"/>
  <c r="AB11" i="16"/>
  <c r="AA11" i="16"/>
  <c r="Z11" i="16"/>
  <c r="AG10" i="16"/>
  <c r="AF10" i="16"/>
  <c r="AE10" i="16"/>
  <c r="AH10" i="16" s="1"/>
  <c r="AD10" i="16"/>
  <c r="AC10" i="16"/>
  <c r="AB10" i="16"/>
  <c r="AA10" i="16"/>
  <c r="Z10" i="16"/>
  <c r="L10" i="16"/>
  <c r="AE9" i="16"/>
  <c r="AH9" i="16" s="1"/>
  <c r="AG9" i="16"/>
  <c r="AF9" i="16"/>
  <c r="AD9" i="16"/>
  <c r="AC9" i="16"/>
  <c r="AB9" i="16"/>
  <c r="AA9" i="16"/>
  <c r="Z9" i="16"/>
  <c r="AB8" i="16"/>
  <c r="Z8" i="16"/>
  <c r="D25" i="16"/>
  <c r="H27" i="16"/>
  <c r="E25" i="16"/>
  <c r="H25" i="16"/>
  <c r="E27" i="16"/>
  <c r="H29" i="16"/>
  <c r="D29" i="16"/>
  <c r="C48" i="16"/>
  <c r="E31" i="16"/>
  <c r="H31" i="16"/>
  <c r="K29" i="16"/>
  <c r="C42" i="16"/>
  <c r="E29" i="16"/>
  <c r="H23" i="16"/>
  <c r="D23" i="16"/>
  <c r="C38" i="16"/>
  <c r="E23" i="16"/>
  <c r="G29" i="16"/>
  <c r="D48" i="16" s="1"/>
  <c r="D49" i="16" s="1"/>
  <c r="K31" i="16"/>
  <c r="G25" i="16"/>
  <c r="K25" i="16"/>
  <c r="F44" i="16" s="1"/>
  <c r="F45" i="16" s="1"/>
  <c r="G27" i="16"/>
  <c r="K27" i="16"/>
  <c r="C44" i="16"/>
  <c r="C17" i="1"/>
  <c r="I17" i="1" s="1"/>
  <c r="C19" i="1"/>
  <c r="D19" i="1" s="1"/>
  <c r="C21" i="1"/>
  <c r="C23" i="1"/>
  <c r="C25" i="1"/>
  <c r="C27" i="1"/>
  <c r="H27" i="1" s="1"/>
  <c r="C29" i="1"/>
  <c r="D29" i="1" s="1"/>
  <c r="C31" i="1"/>
  <c r="C50" i="1" s="1"/>
  <c r="J17" i="1"/>
  <c r="K21" i="1"/>
  <c r="L10" i="1"/>
  <c r="Z20" i="1"/>
  <c r="AG99" i="1"/>
  <c r="AF99" i="1"/>
  <c r="AE99" i="1"/>
  <c r="AD99" i="1"/>
  <c r="AC99" i="1"/>
  <c r="AB99" i="1"/>
  <c r="AA99" i="1"/>
  <c r="AG98" i="1"/>
  <c r="AF98" i="1"/>
  <c r="AE98" i="1"/>
  <c r="AD98" i="1"/>
  <c r="AC98" i="1"/>
  <c r="AB98" i="1"/>
  <c r="AA98" i="1"/>
  <c r="AG97" i="1"/>
  <c r="AF97" i="1"/>
  <c r="AE97" i="1"/>
  <c r="AD97" i="1"/>
  <c r="AC97" i="1"/>
  <c r="AB97" i="1"/>
  <c r="AA97" i="1"/>
  <c r="AG96" i="1"/>
  <c r="AF96" i="1"/>
  <c r="AE96" i="1"/>
  <c r="AH96" i="1" s="1"/>
  <c r="AD96" i="1"/>
  <c r="AC96" i="1"/>
  <c r="AB96" i="1"/>
  <c r="AA96" i="1"/>
  <c r="AG95" i="1"/>
  <c r="AF95" i="1"/>
  <c r="AE95" i="1"/>
  <c r="AH95" i="1" s="1"/>
  <c r="AD95" i="1"/>
  <c r="AC95" i="1"/>
  <c r="AB95" i="1"/>
  <c r="AA95" i="1"/>
  <c r="AG94" i="1"/>
  <c r="AE94" i="1"/>
  <c r="AH94" i="1" s="1"/>
  <c r="AC94" i="1"/>
  <c r="AG87" i="1"/>
  <c r="AF87" i="1"/>
  <c r="AE87" i="1"/>
  <c r="AD87" i="1"/>
  <c r="AC87" i="1"/>
  <c r="AB87" i="1"/>
  <c r="AA87" i="1"/>
  <c r="AG86" i="1"/>
  <c r="AF86" i="1"/>
  <c r="AE86" i="1"/>
  <c r="AD86" i="1"/>
  <c r="AC86" i="1"/>
  <c r="AB86" i="1"/>
  <c r="AA86" i="1"/>
  <c r="AG85" i="1"/>
  <c r="AF85" i="1"/>
  <c r="AE85" i="1"/>
  <c r="AD85" i="1"/>
  <c r="AC85" i="1"/>
  <c r="AB85" i="1"/>
  <c r="AA85" i="1"/>
  <c r="AG84" i="1"/>
  <c r="AF84" i="1"/>
  <c r="AE84" i="1"/>
  <c r="AD84" i="1"/>
  <c r="AC84" i="1"/>
  <c r="AB84" i="1"/>
  <c r="AA84" i="1"/>
  <c r="AG83" i="1"/>
  <c r="AF83" i="1"/>
  <c r="AE83" i="1"/>
  <c r="AH83" i="1" s="1"/>
  <c r="AD83" i="1"/>
  <c r="AC83" i="1"/>
  <c r="AB83" i="1"/>
  <c r="AA83" i="1"/>
  <c r="AG82" i="1"/>
  <c r="AF82" i="1"/>
  <c r="AE82" i="1"/>
  <c r="AH82" i="1" s="1"/>
  <c r="AC82" i="1"/>
  <c r="AB82" i="1"/>
  <c r="AA82" i="1"/>
  <c r="AG75" i="1"/>
  <c r="AF75" i="1"/>
  <c r="AE75" i="1"/>
  <c r="AD75" i="1"/>
  <c r="AC75" i="1"/>
  <c r="AB75" i="1"/>
  <c r="AA75" i="1"/>
  <c r="AG74" i="1"/>
  <c r="AF74" i="1"/>
  <c r="AE74" i="1"/>
  <c r="AD74" i="1"/>
  <c r="AC74" i="1"/>
  <c r="AB74" i="1"/>
  <c r="AA74" i="1"/>
  <c r="AG73" i="1"/>
  <c r="AF73" i="1"/>
  <c r="AE73" i="1"/>
  <c r="AD73" i="1"/>
  <c r="AC73" i="1"/>
  <c r="AB73" i="1"/>
  <c r="AA73" i="1"/>
  <c r="AG72" i="1"/>
  <c r="AF72" i="1"/>
  <c r="AE72" i="1"/>
  <c r="AH72" i="1" s="1"/>
  <c r="AD72" i="1"/>
  <c r="AC72" i="1"/>
  <c r="AB72" i="1"/>
  <c r="AA72" i="1"/>
  <c r="AG71" i="1"/>
  <c r="AF71" i="1"/>
  <c r="AE71" i="1"/>
  <c r="AH71" i="1" s="1"/>
  <c r="AD71" i="1"/>
  <c r="AC71" i="1"/>
  <c r="AB71" i="1"/>
  <c r="AA71" i="1"/>
  <c r="AF70" i="1"/>
  <c r="AB70" i="1"/>
  <c r="AG63" i="1"/>
  <c r="AF63" i="1"/>
  <c r="AE63" i="1"/>
  <c r="AD63" i="1"/>
  <c r="AC63" i="1"/>
  <c r="AB63" i="1"/>
  <c r="AA63" i="1"/>
  <c r="AG62" i="1"/>
  <c r="AF62" i="1"/>
  <c r="AE62" i="1"/>
  <c r="AD62" i="1"/>
  <c r="AC62" i="1"/>
  <c r="AB62" i="1"/>
  <c r="AA62" i="1"/>
  <c r="AG61" i="1"/>
  <c r="AF61" i="1"/>
  <c r="AE61" i="1"/>
  <c r="AD61" i="1"/>
  <c r="AC61" i="1"/>
  <c r="AB61" i="1"/>
  <c r="AA61" i="1"/>
  <c r="AG60" i="1"/>
  <c r="AF60" i="1"/>
  <c r="AE60" i="1"/>
  <c r="AH60" i="1" s="1"/>
  <c r="AD60" i="1"/>
  <c r="AC60" i="1"/>
  <c r="AB60" i="1"/>
  <c r="AA60" i="1"/>
  <c r="AG59" i="1"/>
  <c r="AF59" i="1"/>
  <c r="AE59" i="1"/>
  <c r="AH59" i="1" s="1"/>
  <c r="AD59" i="1"/>
  <c r="AC59" i="1"/>
  <c r="AB59" i="1"/>
  <c r="AA59" i="1"/>
  <c r="AG58" i="1"/>
  <c r="AF58" i="1"/>
  <c r="AE58" i="1"/>
  <c r="AH58" i="1" s="1"/>
  <c r="AD58" i="1"/>
  <c r="AC58" i="1"/>
  <c r="AB58" i="1"/>
  <c r="AA58" i="1"/>
  <c r="AG49" i="1"/>
  <c r="AF49" i="1"/>
  <c r="AE49" i="1"/>
  <c r="AD49" i="1"/>
  <c r="AC49" i="1"/>
  <c r="AB49" i="1"/>
  <c r="AA49" i="1"/>
  <c r="AG48" i="1"/>
  <c r="AF48" i="1"/>
  <c r="AE48" i="1"/>
  <c r="AH48" i="1" s="1"/>
  <c r="AD48" i="1"/>
  <c r="AC48" i="1"/>
  <c r="AB48" i="1"/>
  <c r="AA48" i="1"/>
  <c r="AG47" i="1"/>
  <c r="AF47" i="1"/>
  <c r="AE47" i="1"/>
  <c r="AD47" i="1"/>
  <c r="AC47" i="1"/>
  <c r="AB47" i="1"/>
  <c r="AA47" i="1"/>
  <c r="AG46" i="1"/>
  <c r="AF46" i="1"/>
  <c r="AE46" i="1"/>
  <c r="AD46" i="1"/>
  <c r="AC46" i="1"/>
  <c r="AB46" i="1"/>
  <c r="AA46" i="1"/>
  <c r="AH44" i="1"/>
  <c r="AG37" i="1"/>
  <c r="AF37" i="1"/>
  <c r="AE37" i="1"/>
  <c r="AH37" i="1" s="1"/>
  <c r="AD37" i="1"/>
  <c r="AC37" i="1"/>
  <c r="AB37" i="1"/>
  <c r="AA37" i="1"/>
  <c r="AG36" i="1"/>
  <c r="AF36" i="1"/>
  <c r="AE36" i="1"/>
  <c r="AD36" i="1"/>
  <c r="AC36" i="1"/>
  <c r="AB36" i="1"/>
  <c r="AA36" i="1"/>
  <c r="AG35" i="1"/>
  <c r="AF35" i="1"/>
  <c r="AE35" i="1"/>
  <c r="AD35" i="1"/>
  <c r="AC35" i="1"/>
  <c r="AB35" i="1"/>
  <c r="AA35" i="1"/>
  <c r="AG34" i="1"/>
  <c r="AF34" i="1"/>
  <c r="AE34" i="1"/>
  <c r="AD34" i="1"/>
  <c r="AC34" i="1"/>
  <c r="AB34" i="1"/>
  <c r="AA34" i="1"/>
  <c r="AG33" i="1"/>
  <c r="AF33" i="1"/>
  <c r="AE33" i="1"/>
  <c r="AH33" i="1" s="1"/>
  <c r="AD33" i="1"/>
  <c r="AC33" i="1"/>
  <c r="AB33" i="1"/>
  <c r="AA33" i="1"/>
  <c r="AH32" i="1"/>
  <c r="AG25" i="1"/>
  <c r="AF25" i="1"/>
  <c r="AE25" i="1"/>
  <c r="AD25" i="1"/>
  <c r="AC25" i="1"/>
  <c r="AB25" i="1"/>
  <c r="AA25" i="1"/>
  <c r="AG24" i="1"/>
  <c r="AF24" i="1"/>
  <c r="AE24" i="1"/>
  <c r="AD24" i="1"/>
  <c r="AC24" i="1"/>
  <c r="AB24" i="1"/>
  <c r="AA24" i="1"/>
  <c r="AG23" i="1"/>
  <c r="AF23" i="1"/>
  <c r="AE23" i="1"/>
  <c r="AD23" i="1"/>
  <c r="AC23" i="1"/>
  <c r="AB23" i="1"/>
  <c r="AA23" i="1"/>
  <c r="AG22" i="1"/>
  <c r="AF22" i="1"/>
  <c r="AE22" i="1"/>
  <c r="AH22" i="1" s="1"/>
  <c r="AD22" i="1"/>
  <c r="AC22" i="1"/>
  <c r="AB22" i="1"/>
  <c r="AA22" i="1"/>
  <c r="AG21" i="1"/>
  <c r="AF21" i="1"/>
  <c r="AE21" i="1"/>
  <c r="AH21" i="1" s="1"/>
  <c r="AD21" i="1"/>
  <c r="AC21" i="1"/>
  <c r="AB21" i="1"/>
  <c r="AA21" i="1"/>
  <c r="AG20" i="1"/>
  <c r="AF20" i="1"/>
  <c r="AE20" i="1"/>
  <c r="AH20" i="1" s="1"/>
  <c r="AD20" i="1"/>
  <c r="AC20" i="1"/>
  <c r="AB20" i="1"/>
  <c r="AA20" i="1"/>
  <c r="AG13" i="1"/>
  <c r="AF13" i="1"/>
  <c r="AE13" i="1"/>
  <c r="AD13" i="1"/>
  <c r="AC13" i="1"/>
  <c r="AB13" i="1"/>
  <c r="AA13" i="1"/>
  <c r="AG12" i="1"/>
  <c r="AF12" i="1"/>
  <c r="AE12" i="1"/>
  <c r="AD12" i="1"/>
  <c r="AC12" i="1"/>
  <c r="AB12" i="1"/>
  <c r="AA12" i="1"/>
  <c r="AG11" i="1"/>
  <c r="AF11" i="1"/>
  <c r="AE11" i="1"/>
  <c r="AD11" i="1"/>
  <c r="AC11" i="1"/>
  <c r="AB11" i="1"/>
  <c r="AA11" i="1"/>
  <c r="AG10" i="1"/>
  <c r="AF10" i="1"/>
  <c r="AE10" i="1"/>
  <c r="AD10" i="1"/>
  <c r="AC10" i="1"/>
  <c r="AB10" i="1"/>
  <c r="AA10" i="1"/>
  <c r="AG9" i="1"/>
  <c r="AF9" i="1"/>
  <c r="AE9" i="1"/>
  <c r="AH9" i="1" s="1"/>
  <c r="AD9" i="1"/>
  <c r="AC9" i="1"/>
  <c r="AB9" i="1"/>
  <c r="AA9" i="1"/>
  <c r="AG8" i="1"/>
  <c r="AF8" i="1"/>
  <c r="AE8" i="1"/>
  <c r="AH8" i="1" s="1"/>
  <c r="AD8" i="1"/>
  <c r="L31" i="1"/>
  <c r="L29" i="1"/>
  <c r="L27" i="1"/>
  <c r="L25" i="1"/>
  <c r="L23" i="1"/>
  <c r="L21" i="1"/>
  <c r="L19" i="1"/>
  <c r="L17" i="1"/>
  <c r="R100" i="1"/>
  <c r="Y100" i="1"/>
  <c r="X100" i="1"/>
  <c r="W100" i="1"/>
  <c r="V100" i="1"/>
  <c r="U100" i="1"/>
  <c r="T100" i="1"/>
  <c r="S100" i="1"/>
  <c r="AH99" i="1"/>
  <c r="Z99" i="1"/>
  <c r="AH98" i="1"/>
  <c r="Z98" i="1"/>
  <c r="AH97" i="1"/>
  <c r="Z97" i="1"/>
  <c r="Z96" i="1"/>
  <c r="Z95" i="1"/>
  <c r="Z94" i="1"/>
  <c r="Y88" i="1"/>
  <c r="X88" i="1"/>
  <c r="W88" i="1"/>
  <c r="V88" i="1"/>
  <c r="U88" i="1"/>
  <c r="T88" i="1"/>
  <c r="S88" i="1"/>
  <c r="R88" i="1"/>
  <c r="AH87" i="1"/>
  <c r="Z87" i="1"/>
  <c r="AH86" i="1"/>
  <c r="Z86" i="1"/>
  <c r="AH85" i="1"/>
  <c r="Z85" i="1"/>
  <c r="AH84" i="1"/>
  <c r="Z84" i="1"/>
  <c r="Z83" i="1"/>
  <c r="R76" i="1"/>
  <c r="Y76" i="1"/>
  <c r="X76" i="1"/>
  <c r="W76" i="1"/>
  <c r="V76" i="1"/>
  <c r="U76" i="1"/>
  <c r="T76" i="1"/>
  <c r="S76" i="1"/>
  <c r="AH75" i="1"/>
  <c r="Z75" i="1"/>
  <c r="AH74" i="1"/>
  <c r="Z74" i="1"/>
  <c r="AH73" i="1"/>
  <c r="Z73" i="1"/>
  <c r="Z72" i="1"/>
  <c r="Z71" i="1"/>
  <c r="Z70" i="1"/>
  <c r="R64" i="1"/>
  <c r="AH63" i="1"/>
  <c r="Z63" i="1"/>
  <c r="AH62" i="1"/>
  <c r="Z62" i="1"/>
  <c r="AH61" i="1"/>
  <c r="Z61" i="1"/>
  <c r="Z60" i="1"/>
  <c r="Z59" i="1"/>
  <c r="Z58" i="1"/>
  <c r="AH49" i="1"/>
  <c r="Z49" i="1"/>
  <c r="Z48" i="1"/>
  <c r="AH47" i="1"/>
  <c r="Z47" i="1"/>
  <c r="AH46" i="1"/>
  <c r="Z46" i="1"/>
  <c r="AH45" i="1"/>
  <c r="Z45" i="1"/>
  <c r="Y38" i="1"/>
  <c r="X38" i="1"/>
  <c r="W38" i="1"/>
  <c r="V38" i="1"/>
  <c r="U38" i="1"/>
  <c r="T38" i="1"/>
  <c r="S38" i="1"/>
  <c r="R38" i="1"/>
  <c r="Z37" i="1"/>
  <c r="Z36" i="1"/>
  <c r="Z35" i="1"/>
  <c r="Z34" i="1"/>
  <c r="Z33" i="1"/>
  <c r="AH36" i="1"/>
  <c r="AH35" i="1"/>
  <c r="AH34" i="1"/>
  <c r="Y26" i="1"/>
  <c r="W26" i="1"/>
  <c r="U26" i="1"/>
  <c r="X26" i="1"/>
  <c r="V26" i="1"/>
  <c r="T26" i="1"/>
  <c r="S26" i="1"/>
  <c r="R26" i="1"/>
  <c r="AH25" i="1"/>
  <c r="Z25" i="1"/>
  <c r="AH24" i="1"/>
  <c r="Z24" i="1"/>
  <c r="AH23" i="1"/>
  <c r="Z23" i="1"/>
  <c r="Z22" i="1"/>
  <c r="Z21" i="1"/>
  <c r="AH12" i="1"/>
  <c r="AH10" i="1"/>
  <c r="AH13" i="1"/>
  <c r="AH11" i="1"/>
  <c r="Y14" i="1"/>
  <c r="X14" i="1"/>
  <c r="W14" i="1"/>
  <c r="V14" i="1"/>
  <c r="U14" i="1"/>
  <c r="T14" i="1"/>
  <c r="S14" i="1"/>
  <c r="Z13" i="1"/>
  <c r="Z12" i="1"/>
  <c r="Z11" i="1"/>
  <c r="Z10" i="1"/>
  <c r="Z9" i="1"/>
  <c r="R14" i="1"/>
  <c r="B19" i="1"/>
  <c r="B21" i="1"/>
  <c r="B23" i="1" s="1"/>
  <c r="B25" i="1" s="1"/>
  <c r="B27" i="1" s="1"/>
  <c r="B29" i="1" s="1"/>
  <c r="B31" i="1" s="1"/>
  <c r="C12" i="2"/>
  <c r="B38" i="1"/>
  <c r="B40" i="1"/>
  <c r="B42" i="1" s="1"/>
  <c r="B44" i="1" s="1"/>
  <c r="B46" i="1" s="1"/>
  <c r="B48" i="1" s="1"/>
  <c r="B50" i="1" s="1"/>
  <c r="G46" i="16" l="1"/>
  <c r="J46" i="16"/>
  <c r="J47" i="16" s="1"/>
  <c r="H48" i="16"/>
  <c r="H49" i="16" s="1"/>
  <c r="D46" i="16"/>
  <c r="D47" i="16" s="1"/>
  <c r="C38" i="1"/>
  <c r="D25" i="1"/>
  <c r="G45" i="16"/>
  <c r="F48" i="16"/>
  <c r="F49" i="16" s="1"/>
  <c r="H46" i="16"/>
  <c r="N46" i="16" s="1"/>
  <c r="AF94" i="16"/>
  <c r="N48" i="16"/>
  <c r="J48" i="16"/>
  <c r="J49" i="16" s="1"/>
  <c r="E44" i="16"/>
  <c r="E45" i="16" s="1"/>
  <c r="G49" i="16"/>
  <c r="H40" i="1"/>
  <c r="H41" i="1" s="1"/>
  <c r="C46" i="1"/>
  <c r="K27" i="1"/>
  <c r="C18" i="2"/>
  <c r="G21" i="1"/>
  <c r="K23" i="1"/>
  <c r="G23" i="1"/>
  <c r="J23" i="1"/>
  <c r="F23" i="1"/>
  <c r="I23" i="1"/>
  <c r="E23" i="1"/>
  <c r="H23" i="1"/>
  <c r="D23" i="1"/>
  <c r="J19" i="1"/>
  <c r="C10" i="2"/>
  <c r="B10" i="2" s="1"/>
  <c r="B12" i="2" s="1"/>
  <c r="H36" i="1"/>
  <c r="H37" i="1" s="1"/>
  <c r="K17" i="1"/>
  <c r="F36" i="1" s="1"/>
  <c r="F37" i="1" s="1"/>
  <c r="E17" i="1"/>
  <c r="H42" i="1"/>
  <c r="H43" i="1" s="1"/>
  <c r="G42" i="1"/>
  <c r="G43" i="1" s="1"/>
  <c r="C14" i="2"/>
  <c r="H38" i="1"/>
  <c r="H39" i="1" s="1"/>
  <c r="E48" i="16"/>
  <c r="E49" i="16" s="1"/>
  <c r="E46" i="16"/>
  <c r="E47" i="16" s="1"/>
  <c r="AC70" i="16"/>
  <c r="AD70" i="16"/>
  <c r="C10" i="4"/>
  <c r="B10" i="4" s="1"/>
  <c r="K19" i="16"/>
  <c r="D19" i="16"/>
  <c r="AG20" i="16"/>
  <c r="G23" i="16"/>
  <c r="D42" i="16" s="1"/>
  <c r="D43" i="16" s="1"/>
  <c r="K23" i="16"/>
  <c r="H42" i="16"/>
  <c r="N42" i="16" s="1"/>
  <c r="G21" i="16"/>
  <c r="K21" i="16"/>
  <c r="F40" i="16" s="1"/>
  <c r="F41" i="16" s="1"/>
  <c r="H21" i="16"/>
  <c r="C40" i="16"/>
  <c r="C12" i="4"/>
  <c r="E21" i="16"/>
  <c r="D40" i="16" s="1"/>
  <c r="D41" i="16" s="1"/>
  <c r="D21" i="16"/>
  <c r="H40" i="16"/>
  <c r="H41" i="16" s="1"/>
  <c r="AD20" i="16"/>
  <c r="AB20" i="16"/>
  <c r="G36" i="16"/>
  <c r="G37" i="16" s="1"/>
  <c r="G42" i="16"/>
  <c r="G43" i="16" s="1"/>
  <c r="J23" i="16"/>
  <c r="F23" i="16"/>
  <c r="E42" i="16" s="1"/>
  <c r="E43" i="16" s="1"/>
  <c r="F31" i="1"/>
  <c r="E31" i="1"/>
  <c r="D31" i="1"/>
  <c r="C20" i="2"/>
  <c r="H48" i="1"/>
  <c r="N48" i="1" s="1"/>
  <c r="I29" i="1"/>
  <c r="G29" i="1"/>
  <c r="F29" i="1"/>
  <c r="C48" i="1"/>
  <c r="G48" i="1"/>
  <c r="G49" i="1" s="1"/>
  <c r="J29" i="1"/>
  <c r="H46" i="1"/>
  <c r="H47" i="1" s="1"/>
  <c r="G46" i="1"/>
  <c r="G47" i="1" s="1"/>
  <c r="J27" i="1"/>
  <c r="E27" i="1"/>
  <c r="F27" i="1"/>
  <c r="E46" i="1" s="1"/>
  <c r="E47" i="1" s="1"/>
  <c r="C44" i="1"/>
  <c r="E21" i="1"/>
  <c r="D40" i="1" s="1"/>
  <c r="D41" i="1" s="1"/>
  <c r="C40" i="1"/>
  <c r="G40" i="1"/>
  <c r="G41" i="1" s="1"/>
  <c r="I21" i="1"/>
  <c r="G38" i="1"/>
  <c r="G39" i="1" s="1"/>
  <c r="F17" i="1"/>
  <c r="K36" i="1" s="1"/>
  <c r="K37" i="1" s="1"/>
  <c r="C8" i="2"/>
  <c r="AA8" i="1"/>
  <c r="AB8" i="1"/>
  <c r="G17" i="1"/>
  <c r="D36" i="1" s="1"/>
  <c r="D37" i="1" s="1"/>
  <c r="D17" i="1"/>
  <c r="C36" i="1"/>
  <c r="H17" i="1"/>
  <c r="C42" i="1"/>
  <c r="G40" i="16"/>
  <c r="G41" i="16" s="1"/>
  <c r="H36" i="16"/>
  <c r="H37" i="16" s="1"/>
  <c r="C36" i="16"/>
  <c r="F17" i="16"/>
  <c r="AD8" i="16"/>
  <c r="AE8" i="16"/>
  <c r="AH8" i="16" s="1"/>
  <c r="E17" i="16"/>
  <c r="I17" i="16"/>
  <c r="AG8" i="16"/>
  <c r="K29" i="1"/>
  <c r="H29" i="1"/>
  <c r="J36" i="1"/>
  <c r="J37" i="1" s="1"/>
  <c r="G36" i="1"/>
  <c r="G37" i="1" s="1"/>
  <c r="D31" i="16"/>
  <c r="C50" i="16"/>
  <c r="G31" i="16"/>
  <c r="D50" i="16" s="1"/>
  <c r="D51" i="16" s="1"/>
  <c r="AD94" i="16"/>
  <c r="AG94" i="16"/>
  <c r="H50" i="16"/>
  <c r="H51" i="16" s="1"/>
  <c r="C22" i="4"/>
  <c r="AA94" i="16"/>
  <c r="J31" i="16"/>
  <c r="J50" i="16" s="1"/>
  <c r="J51" i="16" s="1"/>
  <c r="G50" i="16"/>
  <c r="G51" i="16" s="1"/>
  <c r="AB94" i="16"/>
  <c r="F31" i="16"/>
  <c r="K48" i="16"/>
  <c r="K49" i="16" s="1"/>
  <c r="F46" i="16"/>
  <c r="F47" i="16" s="1"/>
  <c r="G47" i="16"/>
  <c r="D27" i="16"/>
  <c r="C46" i="16"/>
  <c r="C18" i="4"/>
  <c r="AA70" i="16"/>
  <c r="K46" i="16"/>
  <c r="K47" i="16" s="1"/>
  <c r="J44" i="16"/>
  <c r="J45" i="16" s="1"/>
  <c r="L44" i="16" s="1"/>
  <c r="H44" i="16"/>
  <c r="N44" i="16" s="1"/>
  <c r="D44" i="16"/>
  <c r="D45" i="16" s="1"/>
  <c r="F21" i="16"/>
  <c r="I21" i="16"/>
  <c r="J40" i="16" s="1"/>
  <c r="J41" i="16" s="1"/>
  <c r="E19" i="16"/>
  <c r="J19" i="16"/>
  <c r="J38" i="16" s="1"/>
  <c r="H38" i="16"/>
  <c r="N38" i="16" s="1"/>
  <c r="G38" i="16"/>
  <c r="G39" i="16" s="1"/>
  <c r="H19" i="16"/>
  <c r="G19" i="16"/>
  <c r="F19" i="16"/>
  <c r="D17" i="16"/>
  <c r="AA8" i="16"/>
  <c r="H17" i="16"/>
  <c r="K17" i="16"/>
  <c r="J17" i="16"/>
  <c r="G17" i="16"/>
  <c r="AC8" i="16"/>
  <c r="G50" i="1"/>
  <c r="G51" i="1" s="1"/>
  <c r="H50" i="1"/>
  <c r="N50" i="1" s="1"/>
  <c r="AF94" i="1"/>
  <c r="H31" i="1"/>
  <c r="J31" i="1"/>
  <c r="AA94" i="1"/>
  <c r="G31" i="1"/>
  <c r="C22" i="2"/>
  <c r="I31" i="1"/>
  <c r="K31" i="1"/>
  <c r="E29" i="1"/>
  <c r="G44" i="1"/>
  <c r="G45" i="1" s="1"/>
  <c r="C16" i="2"/>
  <c r="H44" i="1"/>
  <c r="H45" i="1" s="1"/>
  <c r="H25" i="1"/>
  <c r="AC70" i="1"/>
  <c r="AG70" i="1"/>
  <c r="AD70" i="1"/>
  <c r="G27" i="1"/>
  <c r="I27" i="1"/>
  <c r="AA70" i="1"/>
  <c r="D27" i="1"/>
  <c r="F25" i="1"/>
  <c r="G25" i="1"/>
  <c r="I25" i="1"/>
  <c r="E25" i="1"/>
  <c r="J25" i="1"/>
  <c r="K25" i="1"/>
  <c r="J21" i="1"/>
  <c r="H21" i="1"/>
  <c r="D21" i="1"/>
  <c r="F21" i="1"/>
  <c r="K19" i="1"/>
  <c r="I19" i="1"/>
  <c r="E19" i="1"/>
  <c r="F19" i="1"/>
  <c r="G19" i="1"/>
  <c r="H19" i="1"/>
  <c r="K38" i="16" l="1"/>
  <c r="L38" i="16" s="1"/>
  <c r="E10" i="4" s="1"/>
  <c r="E50" i="1"/>
  <c r="E51" i="1" s="1"/>
  <c r="F46" i="1"/>
  <c r="F47" i="1" s="1"/>
  <c r="B14" i="2"/>
  <c r="L46" i="16"/>
  <c r="H47" i="16"/>
  <c r="I46" i="16" s="1"/>
  <c r="D18" i="4" s="1"/>
  <c r="J46" i="1"/>
  <c r="N42" i="1"/>
  <c r="B18" i="2"/>
  <c r="B20" i="2" s="1"/>
  <c r="B22" i="2" s="1"/>
  <c r="K42" i="1"/>
  <c r="I48" i="16"/>
  <c r="D20" i="4" s="1"/>
  <c r="F50" i="16"/>
  <c r="F51" i="16" s="1"/>
  <c r="L48" i="16"/>
  <c r="E20" i="4" s="1"/>
  <c r="H43" i="16"/>
  <c r="J42" i="1"/>
  <c r="E42" i="1"/>
  <c r="E43" i="1" s="1"/>
  <c r="D42" i="1"/>
  <c r="D43" i="1" s="1"/>
  <c r="F42" i="1"/>
  <c r="F43" i="1" s="1"/>
  <c r="D50" i="1"/>
  <c r="D51" i="1" s="1"/>
  <c r="F50" i="1"/>
  <c r="F51" i="1" s="1"/>
  <c r="F38" i="1"/>
  <c r="F39" i="1" s="1"/>
  <c r="D38" i="1"/>
  <c r="D39" i="1" s="1"/>
  <c r="J38" i="1"/>
  <c r="J39" i="1" s="1"/>
  <c r="E50" i="16"/>
  <c r="E51" i="16" s="1"/>
  <c r="I50" i="16" s="1"/>
  <c r="K50" i="16"/>
  <c r="K51" i="16" s="1"/>
  <c r="L50" i="16" s="1"/>
  <c r="E22" i="4" s="1"/>
  <c r="E36" i="16"/>
  <c r="E37" i="16" s="1"/>
  <c r="B12" i="4"/>
  <c r="B14" i="4" s="1"/>
  <c r="B16" i="4" s="1"/>
  <c r="B18" i="4" s="1"/>
  <c r="B20" i="4" s="1"/>
  <c r="B22" i="4" s="1"/>
  <c r="N50" i="16"/>
  <c r="E18" i="4"/>
  <c r="E16" i="4"/>
  <c r="F42" i="16"/>
  <c r="F43" i="16" s="1"/>
  <c r="I42" i="16" s="1"/>
  <c r="D14" i="4" s="1"/>
  <c r="E38" i="16"/>
  <c r="E39" i="16" s="1"/>
  <c r="H39" i="16"/>
  <c r="K42" i="16"/>
  <c r="K43" i="16" s="1"/>
  <c r="J42" i="16"/>
  <c r="J43" i="16" s="1"/>
  <c r="K50" i="1"/>
  <c r="K51" i="1" s="1"/>
  <c r="K48" i="1"/>
  <c r="K49" i="1" s="1"/>
  <c r="D48" i="1"/>
  <c r="D49" i="1" s="1"/>
  <c r="N46" i="1"/>
  <c r="D46" i="1"/>
  <c r="D47" i="1" s="1"/>
  <c r="L42" i="1"/>
  <c r="E14" i="2" s="1"/>
  <c r="E48" i="1"/>
  <c r="E49" i="1" s="1"/>
  <c r="F48" i="1"/>
  <c r="F49" i="1" s="1"/>
  <c r="H49" i="1"/>
  <c r="J48" i="1"/>
  <c r="K46" i="1"/>
  <c r="K47" i="1" s="1"/>
  <c r="L46" i="1" s="1"/>
  <c r="E18" i="2" s="1"/>
  <c r="E36" i="1"/>
  <c r="E37" i="1" s="1"/>
  <c r="I36" i="1" s="1"/>
  <c r="D8" i="2" s="1"/>
  <c r="L36" i="1"/>
  <c r="E8" i="2" s="1"/>
  <c r="F36" i="16"/>
  <c r="F37" i="16" s="1"/>
  <c r="N36" i="16"/>
  <c r="K36" i="16"/>
  <c r="K37" i="16" s="1"/>
  <c r="D36" i="16"/>
  <c r="D37" i="16" s="1"/>
  <c r="J36" i="16"/>
  <c r="J37" i="16" s="1"/>
  <c r="J50" i="1"/>
  <c r="J51" i="1" s="1"/>
  <c r="K44" i="1"/>
  <c r="K45" i="1" s="1"/>
  <c r="H45" i="16"/>
  <c r="I44" i="16" s="1"/>
  <c r="D16" i="4" s="1"/>
  <c r="E40" i="16"/>
  <c r="E41" i="16" s="1"/>
  <c r="I40" i="16" s="1"/>
  <c r="D12" i="4" s="1"/>
  <c r="K40" i="16"/>
  <c r="K41" i="16" s="1"/>
  <c r="L40" i="16" s="1"/>
  <c r="E12" i="4" s="1"/>
  <c r="F38" i="16"/>
  <c r="F39" i="16" s="1"/>
  <c r="D38" i="16"/>
  <c r="D39" i="16" s="1"/>
  <c r="H51" i="1"/>
  <c r="N44" i="1"/>
  <c r="E44" i="1"/>
  <c r="E45" i="1" s="1"/>
  <c r="F44" i="1"/>
  <c r="F45" i="1" s="1"/>
  <c r="D44" i="1"/>
  <c r="D45" i="1" s="1"/>
  <c r="J44" i="1"/>
  <c r="J45" i="1" s="1"/>
  <c r="K40" i="1"/>
  <c r="K41" i="1" s="1"/>
  <c r="E40" i="1"/>
  <c r="E41" i="1" s="1"/>
  <c r="F40" i="1"/>
  <c r="F41" i="1" s="1"/>
  <c r="J40" i="1"/>
  <c r="J41" i="1" s="1"/>
  <c r="K38" i="1"/>
  <c r="K39" i="1" s="1"/>
  <c r="E38" i="1"/>
  <c r="E39" i="1" s="1"/>
  <c r="I50" i="1" l="1"/>
  <c r="D22" i="2" s="1"/>
  <c r="I46" i="1"/>
  <c r="D18" i="2" s="1"/>
  <c r="L38" i="1"/>
  <c r="E10" i="2" s="1"/>
  <c r="L50" i="1"/>
  <c r="E22" i="2" s="1"/>
  <c r="I42" i="1"/>
  <c r="D14" i="2" s="1"/>
  <c r="L48" i="1"/>
  <c r="E20" i="2" s="1"/>
  <c r="I38" i="1"/>
  <c r="D10" i="2" s="1"/>
  <c r="D22" i="4"/>
  <c r="L42" i="16"/>
  <c r="E14" i="4" s="1"/>
  <c r="I40" i="1"/>
  <c r="D12" i="2" s="1"/>
  <c r="I48" i="1"/>
  <c r="D20" i="2" s="1"/>
  <c r="I36" i="16"/>
  <c r="D8" i="4" s="1"/>
  <c r="L36" i="16"/>
  <c r="E8" i="4" s="1"/>
  <c r="L44" i="1"/>
  <c r="E16" i="2" s="1"/>
  <c r="I38" i="16"/>
  <c r="D10" i="4" s="1"/>
  <c r="I44" i="1"/>
  <c r="D16" i="2" s="1"/>
  <c r="L40" i="1"/>
  <c r="E1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100-000001000000}">
      <text>
        <r>
          <rPr>
            <sz val="9"/>
            <color rgb="FF000000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100-00000200000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1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100-000004000000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198518A-DC9F-45DC-BB50-852C45CC9041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F6AF2F3F-B479-4BC1-A39C-5FFCD3CF620F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AE11D5DE-D77B-40E3-8A2C-681DD5C8EAD7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A6EF8616-18CD-4F8C-B567-232E73438724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7770AA7-AAB7-4A70-AA66-16CCED989A67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CACA452F-F409-485B-A7D7-8EC9CBC8F5D4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1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47418C9-14C1-4AC2-A3DD-45B56B3A9969}">
      <text>
        <r>
          <rPr>
            <sz val="9"/>
            <color rgb="FF000000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B1B4D53E-011D-401A-AF30-8781918C2718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379DFFF-73D5-4DEA-9712-94F164A13DF5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AADE8732-DA30-484E-B909-5E69E5B586E2}">
      <text>
        <r>
          <rPr>
            <sz val="9"/>
            <color rgb="FF000000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C5E28BC-F69F-4723-9D1F-C113CF21CFEA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42DCECEB-CAD4-4F3D-83A9-D8E66621A24A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B1FA084F-0F96-42DA-BEC8-45596E2FCE25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EF3CD12-B811-4940-B7EC-CF729A2A475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E0120C69-5F26-4C48-8E53-07BA147A804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54AF67C9-0004-49FF-8F24-EBB922442B2F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FE51453B-6FA0-45F6-A5F6-B0FA0B1FBC87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sharedStrings.xml><?xml version="1.0" encoding="utf-8"?>
<sst xmlns="http://schemas.openxmlformats.org/spreadsheetml/2006/main" count="504" uniqueCount="87">
  <si>
    <t>Liquidez</t>
  </si>
  <si>
    <t>Endeudamiento</t>
  </si>
  <si>
    <t>Patrimonio</t>
  </si>
  <si>
    <t>Resultado</t>
  </si>
  <si>
    <t>No.</t>
  </si>
  <si>
    <t>Cob. Intereses</t>
  </si>
  <si>
    <t>Liquidez (veces)</t>
  </si>
  <si>
    <t>Endeudamiento (%)</t>
  </si>
  <si>
    <t>Rentabilidad del Patrimonio (%)</t>
  </si>
  <si>
    <t>Rentabilidad del Activo (%)</t>
  </si>
  <si>
    <t>HABILITACION FINANCIERA Y CAPACIDAD ORGANIZACIONAL DE PROPUESTAS</t>
  </si>
  <si>
    <t>Fecha corte estados financieros</t>
  </si>
  <si>
    <t>RESULTADOS CAPACIDAD ORGANIZACIONAL</t>
  </si>
  <si>
    <t>Activo Total</t>
  </si>
  <si>
    <t>Pasivo Total</t>
  </si>
  <si>
    <t>Liquidez = (Activo corriente/Pasivo corriente). Endeudamiento = (Pasivo total/Activo total). Cobertura de intereses = (Utilidad operacional/Gastos de intereses). Capital de trabajo = (Activo corriente - Pasivo corriente).</t>
  </si>
  <si>
    <t>Patrimonio = (Activo total - Pasivo total). Rentabilidad del patrimonio = (Utilidad operacional/Patrimonio). Rentabilidad del activo = (Utilidad operacional/Activo total)</t>
  </si>
  <si>
    <t>Cap. Trabajo</t>
  </si>
  <si>
    <t>Rent. Activo</t>
  </si>
  <si>
    <t>(evaluador)</t>
  </si>
  <si>
    <t>Cobertura de Intereses (veces)</t>
  </si>
  <si>
    <t>Capital de Trabajo ($COP)</t>
  </si>
  <si>
    <t>Patrimonio ($COP)</t>
  </si>
  <si>
    <t>Nombre o Razón Social</t>
  </si>
  <si>
    <t>CC o NIT</t>
  </si>
  <si>
    <t>Utilidad Operac.</t>
  </si>
  <si>
    <t>Gasto Intereses</t>
  </si>
  <si>
    <t>Rent. Patrimonio</t>
  </si>
  <si>
    <t>Activo Cte.</t>
  </si>
  <si>
    <t>Pasivo Cte.</t>
  </si>
  <si>
    <t>RESULTADO DE LA EVALUACION</t>
  </si>
  <si>
    <t>Capacidad Organizacional</t>
  </si>
  <si>
    <t>RESULTADOS CAPACIDAD FINANCIERA</t>
  </si>
  <si>
    <t>Capacidad Financiera</t>
  </si>
  <si>
    <t>Proceso No.</t>
  </si>
  <si>
    <t>Objeto</t>
  </si>
  <si>
    <t>Mayor o igual a</t>
  </si>
  <si>
    <t>Menor o igual a</t>
  </si>
  <si>
    <t>Folios RUT</t>
  </si>
  <si>
    <t>Dato o valor</t>
  </si>
  <si>
    <t>Hoja 1</t>
  </si>
  <si>
    <t>Ver instrucciones</t>
  </si>
  <si>
    <t>Requisitos del Pliego de Condiciones</t>
  </si>
  <si>
    <t>Marque desde la celda B7 y hasta la celda donde aparezca información (E?), y cópielo en el oficio de respuesta, pegándolo con "pegado especial" como "imagen (metarchivo mejorado)"</t>
  </si>
  <si>
    <t>Tiempo</t>
  </si>
  <si>
    <t>Presupuesto</t>
  </si>
  <si>
    <t>% de Participación</t>
  </si>
  <si>
    <t>TOTAL GENERAL</t>
  </si>
  <si>
    <t>%</t>
  </si>
  <si>
    <t>Nombre o Razón Social              -         Folios</t>
  </si>
  <si>
    <t>INFORMACION CONTABLE A LA FECHA DE CORTE ($COP) - DE ACUERDO AL  PORCENTAJE DE PARTICIPACIÓN</t>
  </si>
  <si>
    <t>**La evaluación Financiera de Estructuras plurales, son calculadas de acuerdo a las partidas financieras de cada uno de los integrantes, de manera proporcional a su porcentaje de Participación, salvo para el Capital de Trabajo y Patrimonio, donde el cálculo se realiza de acuerdo a la sumatoria de los indicadores correspondientes.</t>
  </si>
  <si>
    <t>UAE AERONAUTICA CIVIL</t>
  </si>
  <si>
    <t>DIRECCIÓN FINANCIERA</t>
  </si>
  <si>
    <t xml:space="preserve">Evaluacion financiera </t>
  </si>
  <si>
    <t>Capacidad Residual</t>
  </si>
  <si>
    <t>&lt;&lt;</t>
  </si>
  <si>
    <t>MONICA LILIANA CORREA  GARCIA</t>
  </si>
  <si>
    <t>CUMPLE</t>
  </si>
  <si>
    <t>ALEJANDRA MARIA LOPERA MEJIA</t>
  </si>
  <si>
    <t>Cumple</t>
  </si>
  <si>
    <t>INNOVACION COLOMBIA SAS</t>
  </si>
  <si>
    <t>Observacion:  Se RECHAZA el proponente No 5. CONSORCIO GERES INFRAESTRUCTURA  por no presentar el informe de los contratos en ejecucion.</t>
  </si>
  <si>
    <t>PROCONTEC PLUS SAS</t>
  </si>
  <si>
    <t>901082088 7</t>
  </si>
  <si>
    <t>CAMUS INGENIERIA SAS</t>
  </si>
  <si>
    <t>NO CUMPLE</t>
  </si>
  <si>
    <t>24000696 H4</t>
  </si>
  <si>
    <t>ALOGAR</t>
  </si>
  <si>
    <t>REALIZAR MANTENIMIENTO DE LA INFRAESTRUCTURA AEROPORTUARIA DEL LADO AIRE LADO TIERRA DEL AEROPUERTO DE PUERTO BERRIO</t>
  </si>
  <si>
    <t>CONSORCIO VIAL RS</t>
  </si>
  <si>
    <t>CONSORCIO EL MONUMENTAL</t>
  </si>
  <si>
    <t>CONSORCIO PROTERRA</t>
  </si>
  <si>
    <t>CONSULTORIA Y CONSTRUCCIONES DARLEV SAS</t>
  </si>
  <si>
    <t>CONSORCIO CAI</t>
  </si>
  <si>
    <t>CONSTRUCCIONES EL CAPIRO SAS</t>
  </si>
  <si>
    <t>BIO MAQUINARIA Y EQUIPOS SAS</t>
  </si>
  <si>
    <t xml:space="preserve">                                            </t>
  </si>
  <si>
    <t>LUIS ROBERTO PARRA TELLEZ</t>
  </si>
  <si>
    <t>MARIA DEL SOCORRO VANEGAS DIAZ</t>
  </si>
  <si>
    <t>RDM INGENIERIA SAS</t>
  </si>
  <si>
    <t>MANOLO ARTEAGA ORTEGA</t>
  </si>
  <si>
    <t>EQUITERRAS SAS</t>
  </si>
  <si>
    <t>ADRIANA YADITH VELASQUEZ ORTIZ</t>
  </si>
  <si>
    <t>24000979 H4</t>
  </si>
  <si>
    <t>GRUPO EMPRESARIAL CONCAS</t>
  </si>
  <si>
    <t>SOCOCIVILES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</si>
</sst>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#,##0;[Red]\-&quot;$&quot;#,##0"/>
    <numFmt numFmtId="165" formatCode="0.0%"/>
    <numFmt numFmtId="166" formatCode="[$-C0A]d\-mmm\-yy;@"/>
    <numFmt numFmtId="167" formatCode="0.0"/>
    <numFmt numFmtId="168" formatCode="#,##0_ ;[Red]\-#,##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rgb="FF000000"/>
      <name val="Tahoma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ourier New"/>
      <family val="3"/>
    </font>
    <font>
      <b/>
      <sz val="10"/>
      <color theme="1"/>
      <name val="Courier New"/>
      <family val="3"/>
    </font>
    <font>
      <b/>
      <sz val="9"/>
      <color theme="1"/>
      <name val="Courier New"/>
      <family val="3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9" fontId="2" fillId="3" borderId="8" xfId="0" applyNumberFormat="1" applyFont="1" applyFill="1" applyBorder="1" applyAlignment="1" applyProtection="1">
      <alignment horizontal="center" vertical="top"/>
      <protection locked="0"/>
    </xf>
    <xf numFmtId="164" fontId="2" fillId="3" borderId="8" xfId="0" applyNumberFormat="1" applyFont="1" applyFill="1" applyBorder="1" applyAlignment="1" applyProtection="1">
      <alignment horizontal="center" vertical="top"/>
      <protection locked="0"/>
    </xf>
    <xf numFmtId="0" fontId="7" fillId="0" borderId="0" xfId="0" applyFont="1"/>
    <xf numFmtId="166" fontId="2" fillId="3" borderId="8" xfId="0" applyNumberFormat="1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8" fontId="2" fillId="4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165" fontId="2" fillId="0" borderId="2" xfId="1" applyNumberFormat="1" applyFont="1" applyFill="1" applyBorder="1" applyAlignment="1">
      <alignment horizontal="center"/>
    </xf>
    <xf numFmtId="40" fontId="2" fillId="0" borderId="2" xfId="0" applyNumberFormat="1" applyFont="1" applyBorder="1" applyAlignment="1">
      <alignment horizontal="center"/>
    </xf>
    <xf numFmtId="40" fontId="2" fillId="0" borderId="11" xfId="0" applyNumberFormat="1" applyFont="1" applyBorder="1" applyAlignment="1">
      <alignment horizontal="center"/>
    </xf>
    <xf numFmtId="40" fontId="2" fillId="0" borderId="3" xfId="0" applyNumberFormat="1" applyFont="1" applyBorder="1" applyAlignment="1">
      <alignment horizontal="center"/>
    </xf>
    <xf numFmtId="167" fontId="2" fillId="3" borderId="8" xfId="0" applyNumberFormat="1" applyFont="1" applyFill="1" applyBorder="1" applyAlignment="1" applyProtection="1">
      <alignment horizontal="center" vertical="top"/>
      <protection locked="0"/>
    </xf>
    <xf numFmtId="164" fontId="2" fillId="3" borderId="1" xfId="0" applyNumberFormat="1" applyFont="1" applyFill="1" applyBorder="1" applyAlignment="1" applyProtection="1">
      <alignment vertical="top"/>
      <protection locked="0"/>
    </xf>
    <xf numFmtId="0" fontId="2" fillId="4" borderId="1" xfId="0" applyFont="1" applyFill="1" applyBorder="1" applyAlignment="1">
      <alignment horizontal="center" vertical="center"/>
    </xf>
    <xf numFmtId="168" fontId="2" fillId="3" borderId="1" xfId="0" applyNumberFormat="1" applyFont="1" applyFill="1" applyBorder="1" applyAlignment="1" applyProtection="1">
      <alignment horizontal="center" vertical="top"/>
      <protection locked="0"/>
    </xf>
    <xf numFmtId="9" fontId="2" fillId="0" borderId="0" xfId="0" applyNumberFormat="1" applyFont="1" applyAlignment="1">
      <alignment horizontal="center"/>
    </xf>
    <xf numFmtId="38" fontId="2" fillId="0" borderId="0" xfId="0" applyNumberFormat="1" applyFont="1"/>
    <xf numFmtId="9" fontId="10" fillId="0" borderId="0" xfId="0" applyNumberFormat="1" applyFont="1" applyAlignment="1">
      <alignment horizontal="center"/>
    </xf>
    <xf numFmtId="0" fontId="2" fillId="5" borderId="0" xfId="0" applyFont="1" applyFill="1"/>
    <xf numFmtId="0" fontId="10" fillId="5" borderId="0" xfId="0" applyFont="1" applyFill="1"/>
    <xf numFmtId="0" fontId="10" fillId="4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167" fontId="2" fillId="3" borderId="8" xfId="0" applyNumberFormat="1" applyFont="1" applyFill="1" applyBorder="1" applyAlignment="1" applyProtection="1">
      <alignment horizontal="center" vertical="center"/>
      <protection locked="0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9" fontId="10" fillId="4" borderId="1" xfId="0" applyNumberFormat="1" applyFont="1" applyFill="1" applyBorder="1" applyAlignment="1">
      <alignment horizontal="center"/>
    </xf>
    <xf numFmtId="38" fontId="10" fillId="4" borderId="1" xfId="0" applyNumberFormat="1" applyFont="1" applyFill="1" applyBorder="1"/>
    <xf numFmtId="0" fontId="10" fillId="4" borderId="13" xfId="0" applyFont="1" applyFill="1" applyBorder="1"/>
    <xf numFmtId="0" fontId="10" fillId="4" borderId="1" xfId="0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 wrapText="1"/>
    </xf>
    <xf numFmtId="40" fontId="2" fillId="0" borderId="1" xfId="0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9" fontId="2" fillId="5" borderId="0" xfId="0" applyNumberFormat="1" applyFont="1" applyFill="1" applyAlignment="1">
      <alignment horizontal="center"/>
    </xf>
    <xf numFmtId="38" fontId="2" fillId="5" borderId="0" xfId="0" applyNumberFormat="1" applyFont="1" applyFill="1"/>
    <xf numFmtId="9" fontId="10" fillId="5" borderId="0" xfId="0" applyNumberFormat="1" applyFont="1" applyFill="1" applyAlignment="1">
      <alignment horizontal="center"/>
    </xf>
    <xf numFmtId="10" fontId="2" fillId="5" borderId="0" xfId="0" applyNumberFormat="1" applyFont="1" applyFill="1" applyAlignment="1">
      <alignment horizontal="center"/>
    </xf>
    <xf numFmtId="40" fontId="2" fillId="5" borderId="0" xfId="0" applyNumberFormat="1" applyFont="1" applyFill="1" applyAlignment="1">
      <alignment horizontal="center"/>
    </xf>
    <xf numFmtId="165" fontId="2" fillId="5" borderId="0" xfId="1" applyNumberFormat="1" applyFont="1" applyFill="1" applyBorder="1" applyAlignment="1">
      <alignment horizontal="center"/>
    </xf>
    <xf numFmtId="164" fontId="2" fillId="5" borderId="0" xfId="0" applyNumberFormat="1" applyFont="1" applyFill="1" applyAlignment="1">
      <alignment horizontal="center"/>
    </xf>
    <xf numFmtId="0" fontId="10" fillId="3" borderId="0" xfId="0" applyFont="1" applyFill="1"/>
    <xf numFmtId="0" fontId="9" fillId="3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/>
    </xf>
    <xf numFmtId="165" fontId="2" fillId="5" borderId="2" xfId="1" applyNumberFormat="1" applyFont="1" applyFill="1" applyBorder="1" applyAlignment="1">
      <alignment horizontal="center"/>
    </xf>
    <xf numFmtId="40" fontId="2" fillId="5" borderId="3" xfId="0" applyNumberFormat="1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49" fontId="10" fillId="3" borderId="0" xfId="0" applyNumberFormat="1" applyFont="1" applyFill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9" fontId="13" fillId="5" borderId="0" xfId="0" applyNumberFormat="1" applyFont="1" applyFill="1" applyAlignment="1">
      <alignment horizontal="center"/>
    </xf>
    <xf numFmtId="0" fontId="13" fillId="5" borderId="0" xfId="0" applyFont="1" applyFill="1"/>
    <xf numFmtId="49" fontId="14" fillId="3" borderId="0" xfId="0" applyNumberFormat="1" applyFont="1" applyFill="1" applyAlignment="1">
      <alignment horizontal="center"/>
    </xf>
    <xf numFmtId="9" fontId="13" fillId="0" borderId="0" xfId="0" applyNumberFormat="1" applyFont="1" applyAlignment="1">
      <alignment horizontal="center"/>
    </xf>
    <xf numFmtId="0" fontId="13" fillId="0" borderId="0" xfId="0" applyFont="1"/>
    <xf numFmtId="3" fontId="9" fillId="3" borderId="1" xfId="0" applyNumberFormat="1" applyFont="1" applyFill="1" applyBorder="1" applyAlignment="1">
      <alignment horizontal="center" vertical="center"/>
    </xf>
    <xf numFmtId="43" fontId="2" fillId="3" borderId="8" xfId="2" applyFont="1" applyFill="1" applyBorder="1" applyAlignment="1" applyProtection="1">
      <alignment horizontal="center" vertical="top"/>
      <protection locked="0"/>
    </xf>
    <xf numFmtId="43" fontId="2" fillId="3" borderId="11" xfId="2" applyFont="1" applyFill="1" applyBorder="1" applyAlignment="1" applyProtection="1">
      <alignment horizontal="center" vertical="top"/>
      <protection locked="0"/>
    </xf>
    <xf numFmtId="2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/>
    <xf numFmtId="0" fontId="10" fillId="3" borderId="1" xfId="0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/>
    </xf>
    <xf numFmtId="0" fontId="10" fillId="0" borderId="0" xfId="0" applyFont="1"/>
    <xf numFmtId="9" fontId="21" fillId="3" borderId="1" xfId="0" applyNumberFormat="1" applyFont="1" applyFill="1" applyBorder="1" applyAlignment="1">
      <alignment horizontal="center"/>
    </xf>
    <xf numFmtId="38" fontId="21" fillId="3" borderId="1" xfId="0" applyNumberFormat="1" applyFont="1" applyFill="1" applyBorder="1"/>
    <xf numFmtId="0" fontId="10" fillId="4" borderId="2" xfId="0" applyFont="1" applyFill="1" applyBorder="1" applyAlignment="1">
      <alignment horizontal="center" vertical="center"/>
    </xf>
    <xf numFmtId="0" fontId="23" fillId="3" borderId="1" xfId="0" applyFont="1" applyFill="1" applyBorder="1"/>
    <xf numFmtId="0" fontId="20" fillId="3" borderId="0" xfId="0" applyFont="1" applyFill="1"/>
    <xf numFmtId="0" fontId="0" fillId="3" borderId="1" xfId="0" applyFill="1" applyBorder="1"/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18" fillId="3" borderId="1" xfId="0" applyFont="1" applyFill="1" applyBorder="1" applyAlignment="1">
      <alignment horizontal="left" vertical="top" wrapText="1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 applyAlignment="1">
      <alignment horizontal="center" vertical="center"/>
    </xf>
    <xf numFmtId="0" fontId="20" fillId="3" borderId="0" xfId="0" applyFont="1" applyFill="1"/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0" fillId="3" borderId="0" xfId="0" applyFill="1"/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10" fillId="3" borderId="1" xfId="0" applyFont="1" applyFill="1" applyBorder="1" applyAlignment="1">
      <alignment horizontal="left" vertical="top" wrapText="1"/>
    </xf>
    <xf numFmtId="0" fontId="0" fillId="3" borderId="0" xfId="0" applyFill="1"/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top" wrapText="1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 wrapText="1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 applyAlignment="1">
      <alignment horizontal="center" vertical="center"/>
    </xf>
    <xf numFmtId="0" fontId="16" fillId="3" borderId="0" xfId="0" applyFont="1" applyFill="1"/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 applyAlignment="1">
      <alignment horizontal="center" vertical="center"/>
    </xf>
    <xf numFmtId="0" fontId="16" fillId="3" borderId="0" xfId="0" applyFont="1" applyFill="1"/>
    <xf numFmtId="0" fontId="0" fillId="3" borderId="0" xfId="0" applyFill="1"/>
    <xf numFmtId="0" fontId="0" fillId="3" borderId="1" xfId="0" applyFill="1" applyBorder="1"/>
    <xf numFmtId="0" fontId="16" fillId="3" borderId="0" xfId="0" applyFont="1" applyFill="1"/>
    <xf numFmtId="0" fontId="9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10" fillId="3" borderId="1" xfId="0" applyFont="1" applyFill="1" applyBorder="1" applyAlignment="1">
      <alignment horizontal="left" vertical="top" wrapText="1"/>
    </xf>
    <xf numFmtId="0" fontId="0" fillId="3" borderId="0" xfId="0" applyFill="1"/>
    <xf numFmtId="0" fontId="9" fillId="3" borderId="1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5" borderId="6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38" fontId="9" fillId="3" borderId="2" xfId="0" applyNumberFormat="1" applyFont="1" applyFill="1" applyBorder="1" applyAlignment="1">
      <alignment horizontal="right" vertical="center"/>
    </xf>
    <xf numFmtId="38" fontId="9" fillId="3" borderId="3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10" xfId="0" applyFont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2" fillId="3" borderId="4" xfId="0" applyNumberFormat="1" applyFont="1" applyFill="1" applyBorder="1" applyAlignment="1" applyProtection="1">
      <alignment horizontal="center"/>
      <protection locked="0"/>
    </xf>
    <xf numFmtId="49" fontId="2" fillId="3" borderId="8" xfId="0" applyNumberFormat="1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2" fillId="0" borderId="6" xfId="0" applyFont="1" applyBorder="1" applyAlignment="1">
      <alignment horizontal="center"/>
    </xf>
    <xf numFmtId="38" fontId="2" fillId="5" borderId="2" xfId="0" applyNumberFormat="1" applyFont="1" applyFill="1" applyBorder="1" applyAlignment="1">
      <alignment horizontal="center" vertical="center" wrapText="1"/>
    </xf>
    <xf numFmtId="38" fontId="2" fillId="5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10" fillId="3" borderId="4" xfId="0" applyFont="1" applyFill="1" applyBorder="1" applyAlignment="1" applyProtection="1">
      <alignment horizontal="center" vertical="top" wrapText="1"/>
      <protection locked="0"/>
    </xf>
    <xf numFmtId="0" fontId="10" fillId="3" borderId="0" xfId="0" applyFont="1" applyFill="1" applyAlignment="1" applyProtection="1">
      <alignment horizontal="center" vertical="top" wrapText="1"/>
      <protection locked="0"/>
    </xf>
    <xf numFmtId="0" fontId="10" fillId="3" borderId="8" xfId="0" applyFont="1" applyFill="1" applyBorder="1" applyAlignment="1" applyProtection="1">
      <alignment horizontal="center" vertical="top" wrapText="1"/>
      <protection locked="0"/>
    </xf>
    <xf numFmtId="0" fontId="10" fillId="3" borderId="9" xfId="0" applyFont="1" applyFill="1" applyBorder="1" applyAlignment="1" applyProtection="1">
      <alignment horizontal="center" vertical="top" wrapText="1"/>
      <protection locked="0"/>
    </xf>
    <xf numFmtId="0" fontId="10" fillId="3" borderId="10" xfId="0" applyFont="1" applyFill="1" applyBorder="1" applyAlignment="1" applyProtection="1">
      <alignment horizontal="center" vertical="top" wrapText="1"/>
      <protection locked="0"/>
    </xf>
    <xf numFmtId="0" fontId="10" fillId="3" borderId="1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38" fontId="2" fillId="0" borderId="2" xfId="0" applyNumberFormat="1" applyFont="1" applyBorder="1" applyAlignment="1">
      <alignment horizontal="center" vertical="center" wrapText="1"/>
    </xf>
    <xf numFmtId="38" fontId="2" fillId="0" borderId="3" xfId="0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22" fillId="3" borderId="1" xfId="0" applyFont="1" applyFill="1" applyBorder="1"/>
    <xf numFmtId="0" fontId="17" fillId="6" borderId="0" xfId="0" applyFont="1" applyFill="1"/>
    <xf numFmtId="0" fontId="21" fillId="3" borderId="1" xfId="0" applyFont="1" applyFill="1" applyBorder="1" applyAlignment="1">
      <alignment horizontal="right"/>
    </xf>
    <xf numFmtId="0" fontId="10" fillId="6" borderId="1" xfId="0" applyFont="1" applyFill="1" applyBorder="1" applyAlignment="1">
      <alignment horizontal="left" vertical="top" wrapText="1"/>
    </xf>
    <xf numFmtId="0" fontId="22" fillId="6" borderId="0" xfId="0" applyFont="1" applyFill="1"/>
    <xf numFmtId="0" fontId="18" fillId="6" borderId="1" xfId="0" applyFont="1" applyFill="1" applyBorder="1" applyAlignment="1">
      <alignment horizontal="left" vertical="top" wrapText="1"/>
    </xf>
    <xf numFmtId="0" fontId="16" fillId="6" borderId="0" xfId="0" applyFont="1" applyFill="1"/>
    <xf numFmtId="0" fontId="19" fillId="3" borderId="0" xfId="0" applyFont="1" applyFill="1"/>
    <xf numFmtId="0" fontId="15" fillId="3" borderId="0" xfId="0" applyFont="1" applyFill="1"/>
    <xf numFmtId="0" fontId="17" fillId="3" borderId="0" xfId="0" applyFont="1" applyFill="1"/>
  </cellXfs>
  <cellStyles count="4">
    <cellStyle name="Millares" xfId="2" builtinId="3"/>
    <cellStyle name="Millares 2" xfId="3" xr:uid="{28F5316E-F135-461A-A65F-30D1779DD6EF}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9BDEE"/>
      <color rgb="FFFDE7F5"/>
      <color rgb="FFFEE6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628022</xdr:colOff>
      <xdr:row>56</xdr:row>
      <xdr:rowOff>0</xdr:rowOff>
    </xdr:from>
    <xdr:to>
      <xdr:col>3</xdr:col>
      <xdr:colOff>387803</xdr:colOff>
      <xdr:row>59</xdr:row>
      <xdr:rowOff>94936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114389-EDED-4BCF-A85F-6AC73B5F1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170" y="9378462"/>
          <a:ext cx="1476375" cy="56595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650488</xdr:colOff>
      <xdr:row>55</xdr:row>
      <xdr:rowOff>104542</xdr:rowOff>
    </xdr:from>
    <xdr:to>
      <xdr:col>3</xdr:col>
      <xdr:colOff>407717</xdr:colOff>
      <xdr:row>57</xdr:row>
      <xdr:rowOff>501108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3CF0D2-E8B2-AE7C-7660-A9DABE595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275" y="9269451"/>
          <a:ext cx="147637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AI110"/>
  <sheetViews>
    <sheetView showGridLines="0" tabSelected="1" topLeftCell="A20" zoomScale="96" zoomScaleNormal="96" workbookViewId="0">
      <selection activeCell="B56" sqref="B56:L58"/>
    </sheetView>
  </sheetViews>
  <sheetFormatPr baseColWidth="10" defaultColWidth="11.42578125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7" width="14.7109375" style="1" customWidth="1"/>
    <col min="8" max="8" width="15.7109375" style="1" customWidth="1"/>
    <col min="9" max="12" width="14.7109375" style="1" customWidth="1"/>
    <col min="13" max="13" width="1.7109375" style="1" customWidth="1"/>
    <col min="14" max="14" width="15.7109375" style="23" customWidth="1"/>
    <col min="15" max="15" width="1.7109375" style="1" customWidth="1"/>
    <col min="16" max="16" width="60" style="1" customWidth="1"/>
    <col min="17" max="17" width="15.28515625" style="1" customWidth="1"/>
    <col min="18" max="18" width="11.140625" style="20" bestFit="1" customWidth="1"/>
    <col min="19" max="21" width="17.7109375" style="1" customWidth="1"/>
    <col min="22" max="23" width="15.140625" style="1" customWidth="1"/>
    <col min="24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42578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1:34" ht="15.75" x14ac:dyDescent="0.25">
      <c r="A1" s="67"/>
      <c r="B1" s="158" t="s">
        <v>52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1:34" ht="15" x14ac:dyDescent="0.25">
      <c r="A2" s="67"/>
      <c r="B2" s="159" t="s">
        <v>53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34" x14ac:dyDescent="0.2">
      <c r="A3" s="67"/>
      <c r="B3" s="137" t="s">
        <v>10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</row>
    <row r="4" spans="1:34" x14ac:dyDescent="0.2">
      <c r="A4" s="67"/>
      <c r="B4" s="133" t="s">
        <v>41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</row>
    <row r="5" spans="1:34" ht="12.75" customHeight="1" x14ac:dyDescent="0.2">
      <c r="A5" s="67"/>
      <c r="B5" s="144" t="s">
        <v>34</v>
      </c>
      <c r="C5" s="146"/>
      <c r="D5" s="136"/>
      <c r="E5" s="137"/>
      <c r="F5" s="179"/>
      <c r="G5" s="18" t="s">
        <v>45</v>
      </c>
      <c r="H5" s="18" t="s">
        <v>44</v>
      </c>
      <c r="I5" s="144" t="s">
        <v>42</v>
      </c>
      <c r="J5" s="145"/>
      <c r="K5" s="145"/>
      <c r="L5" s="7" t="s">
        <v>39</v>
      </c>
      <c r="P5" s="26"/>
      <c r="Q5" s="23"/>
    </row>
    <row r="6" spans="1:34" x14ac:dyDescent="0.2">
      <c r="A6" s="67"/>
      <c r="B6" s="160" t="s">
        <v>67</v>
      </c>
      <c r="C6" s="161"/>
      <c r="D6" s="180"/>
      <c r="E6" s="181"/>
      <c r="F6" s="182"/>
      <c r="G6" s="17">
        <v>649998796</v>
      </c>
      <c r="H6" s="19">
        <v>3</v>
      </c>
      <c r="I6" s="136" t="s">
        <v>11</v>
      </c>
      <c r="J6" s="137"/>
      <c r="K6" s="137"/>
      <c r="L6" s="6">
        <v>45291</v>
      </c>
      <c r="O6" s="47">
        <v>1</v>
      </c>
      <c r="P6" s="25" t="s">
        <v>49</v>
      </c>
      <c r="Q6" s="55"/>
      <c r="AA6" s="130" t="s">
        <v>32</v>
      </c>
      <c r="AB6" s="131"/>
      <c r="AC6" s="131"/>
      <c r="AD6" s="131"/>
      <c r="AE6" s="132"/>
      <c r="AF6" s="130" t="s">
        <v>12</v>
      </c>
      <c r="AG6" s="132"/>
    </row>
    <row r="7" spans="1:34" ht="25.5" x14ac:dyDescent="0.2">
      <c r="A7" s="67"/>
      <c r="B7" s="147" t="s">
        <v>35</v>
      </c>
      <c r="C7" s="148"/>
      <c r="D7" s="148"/>
      <c r="E7" s="148"/>
      <c r="F7" s="148"/>
      <c r="G7" s="148"/>
      <c r="H7" s="149"/>
      <c r="I7" s="142" t="s">
        <v>6</v>
      </c>
      <c r="J7" s="142"/>
      <c r="K7" s="27" t="s">
        <v>36</v>
      </c>
      <c r="L7" s="66">
        <v>1.21</v>
      </c>
      <c r="P7" s="192" t="s">
        <v>68</v>
      </c>
      <c r="Q7" s="35" t="s">
        <v>24</v>
      </c>
      <c r="R7" s="56" t="s">
        <v>46</v>
      </c>
      <c r="S7" s="35" t="s">
        <v>28</v>
      </c>
      <c r="T7" s="35" t="s">
        <v>13</v>
      </c>
      <c r="U7" s="35" t="s">
        <v>29</v>
      </c>
      <c r="V7" s="35" t="s">
        <v>14</v>
      </c>
      <c r="W7" s="35" t="s">
        <v>2</v>
      </c>
      <c r="X7" s="35" t="s">
        <v>25</v>
      </c>
      <c r="Y7" s="35" t="s">
        <v>26</v>
      </c>
      <c r="AA7" s="8" t="s">
        <v>0</v>
      </c>
      <c r="AB7" s="8" t="s">
        <v>1</v>
      </c>
      <c r="AC7" s="8" t="s">
        <v>5</v>
      </c>
      <c r="AD7" s="8" t="s">
        <v>17</v>
      </c>
      <c r="AE7" s="8" t="s">
        <v>2</v>
      </c>
      <c r="AF7" s="9" t="s">
        <v>27</v>
      </c>
      <c r="AG7" s="9" t="s">
        <v>18</v>
      </c>
    </row>
    <row r="8" spans="1:34" ht="12.75" customHeight="1" x14ac:dyDescent="0.2">
      <c r="A8" s="67"/>
      <c r="B8" s="173" t="s">
        <v>69</v>
      </c>
      <c r="C8" s="174"/>
      <c r="D8" s="174"/>
      <c r="E8" s="174"/>
      <c r="F8" s="174"/>
      <c r="G8" s="174"/>
      <c r="H8" s="175"/>
      <c r="I8" s="133" t="s">
        <v>7</v>
      </c>
      <c r="J8" s="133"/>
      <c r="K8" s="10" t="s">
        <v>37</v>
      </c>
      <c r="L8" s="3">
        <v>0.7</v>
      </c>
      <c r="O8" s="1">
        <v>1</v>
      </c>
      <c r="P8" s="31" t="s">
        <v>68</v>
      </c>
      <c r="Q8" s="124" t="s">
        <v>64</v>
      </c>
      <c r="R8" s="125">
        <v>1</v>
      </c>
      <c r="S8" s="126">
        <v>729467553</v>
      </c>
      <c r="T8" s="126">
        <v>959767549</v>
      </c>
      <c r="U8" s="126">
        <v>84181081</v>
      </c>
      <c r="V8" s="126">
        <v>84181081</v>
      </c>
      <c r="W8" s="126">
        <v>875586468</v>
      </c>
      <c r="X8" s="126">
        <v>339816630</v>
      </c>
      <c r="Y8" s="126">
        <v>0</v>
      </c>
      <c r="Z8" s="21"/>
      <c r="AA8" s="37">
        <f>IF($P8&lt;&gt;"",+IF(U8&gt;0,+ROUNDDOWN(S8/U8,2),"INDETERMINADO"),"")</f>
        <v>8.66</v>
      </c>
      <c r="AB8" s="38">
        <f>IF($P8&lt;&gt;"",+IF(T8&gt;0,+ROUNDDOWN(V8/T8,2),"INDETERMINADO"),"")</f>
        <v>0.08</v>
      </c>
      <c r="AC8" s="37" t="str">
        <f>IF($P8&lt;&gt;"",+IF(Y8&gt;0,+ROUNDDOWN(X8/Y8,2),"INDETERMINADO"),"")</f>
        <v>INDETERMINADO</v>
      </c>
      <c r="AD8" s="39">
        <f>IF($P8&lt;&gt;"",+(S8-U8),"")</f>
        <v>645286472</v>
      </c>
      <c r="AE8" s="39">
        <f>IF($P8&lt;&gt;"",+(T8-V8),"")</f>
        <v>875586468</v>
      </c>
      <c r="AF8" s="38">
        <f>IF($P8&lt;&gt;"",+IF(W8&gt;0,+ROUNDDOWN(X8/W8,2),"INDETERMINADO"),"")</f>
        <v>0.38</v>
      </c>
      <c r="AG8" s="38">
        <f>IF($P8&lt;&gt;"",+IF(T8&gt;0,+ROUNDDOWN(X8/T8,2),"INDETERMINADO"),"")</f>
        <v>0.35</v>
      </c>
      <c r="AH8" s="21">
        <f>AE8-W8</f>
        <v>0</v>
      </c>
    </row>
    <row r="9" spans="1:34" x14ac:dyDescent="0.2">
      <c r="A9" s="67"/>
      <c r="B9" s="173"/>
      <c r="C9" s="174"/>
      <c r="D9" s="174"/>
      <c r="E9" s="174"/>
      <c r="F9" s="174"/>
      <c r="G9" s="174"/>
      <c r="H9" s="175"/>
      <c r="I9" s="133" t="s">
        <v>20</v>
      </c>
      <c r="J9" s="133"/>
      <c r="K9" s="10" t="s">
        <v>36</v>
      </c>
      <c r="L9" s="16">
        <v>1</v>
      </c>
      <c r="O9" s="1">
        <v>2</v>
      </c>
      <c r="P9" s="31"/>
      <c r="Q9" s="63"/>
      <c r="R9" s="29"/>
      <c r="S9" s="30"/>
      <c r="T9" s="30"/>
      <c r="U9" s="30"/>
      <c r="V9" s="30"/>
      <c r="W9" s="30"/>
      <c r="X9" s="30"/>
      <c r="Y9" s="30"/>
      <c r="Z9" s="21">
        <f t="shared" ref="Z9:Z13" si="0">(V9+W9)-T9</f>
        <v>0</v>
      </c>
      <c r="AA9" s="37" t="str">
        <f t="shared" ref="AA9:AA13" si="1">IF($P9&lt;&gt;"",+IF(U9&gt;0,+ROUNDDOWN(S9/U9,2),"INDETERMINADO"),"")</f>
        <v/>
      </c>
      <c r="AB9" s="38" t="str">
        <f t="shared" ref="AB9:AB13" si="2">IF($P9&lt;&gt;"",+IF(T9&gt;0,+ROUNDDOWN(V9/T9,2),"INDETERMINADO"),"")</f>
        <v/>
      </c>
      <c r="AC9" s="37" t="str">
        <f t="shared" ref="AC9:AC13" si="3">IF($P9&lt;&gt;"",+IF(Y9&gt;0,+ROUNDDOWN(X9/Y9,2),"INDETERMINADO"),"")</f>
        <v/>
      </c>
      <c r="AD9" s="39" t="str">
        <f t="shared" ref="AD9:AE13" si="4">IF($P9&lt;&gt;"",+(S9-U9),"")</f>
        <v/>
      </c>
      <c r="AE9" s="39" t="str">
        <f t="shared" si="4"/>
        <v/>
      </c>
      <c r="AF9" s="38" t="str">
        <f t="shared" ref="AF9:AF13" si="5">IF($P9&lt;&gt;"",+IF(W9&gt;0,+ROUNDDOWN(X9/W9,2),"INDETERMINADO"),"")</f>
        <v/>
      </c>
      <c r="AG9" s="38" t="str">
        <f t="shared" ref="AG9:AG13" si="6">IF($P9&lt;&gt;"",+IF(T9&gt;0,+ROUNDDOWN(X9/T9,2),"INDETERMINADO"),"")</f>
        <v/>
      </c>
      <c r="AH9" s="21" t="e">
        <f t="shared" ref="AH9:AH13" si="7">AE9-W9</f>
        <v>#VALUE!</v>
      </c>
    </row>
    <row r="10" spans="1:34" x14ac:dyDescent="0.2">
      <c r="A10" s="67"/>
      <c r="B10" s="173"/>
      <c r="C10" s="174"/>
      <c r="D10" s="174"/>
      <c r="E10" s="174"/>
      <c r="F10" s="174"/>
      <c r="G10" s="174"/>
      <c r="H10" s="175"/>
      <c r="I10" s="133" t="s">
        <v>21</v>
      </c>
      <c r="J10" s="133"/>
      <c r="K10" s="10" t="s">
        <v>36</v>
      </c>
      <c r="L10" s="4">
        <f>10%*G6</f>
        <v>64999879.600000001</v>
      </c>
      <c r="O10" s="1">
        <v>3</v>
      </c>
      <c r="P10" s="31"/>
      <c r="Q10" s="48"/>
      <c r="R10" s="29"/>
      <c r="S10" s="30"/>
      <c r="T10" s="30"/>
      <c r="U10" s="30"/>
      <c r="V10" s="30"/>
      <c r="W10" s="30"/>
      <c r="X10" s="30"/>
      <c r="Y10" s="30"/>
      <c r="Z10" s="21">
        <f t="shared" si="0"/>
        <v>0</v>
      </c>
      <c r="AA10" s="37" t="str">
        <f t="shared" si="1"/>
        <v/>
      </c>
      <c r="AB10" s="38" t="str">
        <f t="shared" si="2"/>
        <v/>
      </c>
      <c r="AC10" s="37" t="str">
        <f t="shared" si="3"/>
        <v/>
      </c>
      <c r="AD10" s="39" t="str">
        <f t="shared" si="4"/>
        <v/>
      </c>
      <c r="AE10" s="39" t="str">
        <f t="shared" si="4"/>
        <v/>
      </c>
      <c r="AF10" s="38" t="str">
        <f t="shared" si="5"/>
        <v/>
      </c>
      <c r="AG10" s="38" t="str">
        <f t="shared" si="6"/>
        <v/>
      </c>
      <c r="AH10" s="21" t="e">
        <f t="shared" si="7"/>
        <v>#VALUE!</v>
      </c>
    </row>
    <row r="11" spans="1:34" x14ac:dyDescent="0.2">
      <c r="A11" s="67"/>
      <c r="B11" s="173"/>
      <c r="C11" s="174"/>
      <c r="D11" s="174"/>
      <c r="E11" s="174"/>
      <c r="F11" s="174"/>
      <c r="G11" s="174"/>
      <c r="H11" s="175"/>
      <c r="I11" s="133" t="s">
        <v>22</v>
      </c>
      <c r="J11" s="133"/>
      <c r="K11" s="10" t="s">
        <v>36</v>
      </c>
      <c r="L11" s="4"/>
      <c r="O11" s="1">
        <v>4</v>
      </c>
      <c r="P11" s="31"/>
      <c r="Q11" s="48"/>
      <c r="R11" s="29"/>
      <c r="S11" s="30"/>
      <c r="T11" s="30"/>
      <c r="U11" s="30"/>
      <c r="V11" s="30"/>
      <c r="W11" s="30"/>
      <c r="X11" s="30"/>
      <c r="Y11" s="30"/>
      <c r="Z11" s="21">
        <f t="shared" si="0"/>
        <v>0</v>
      </c>
      <c r="AA11" s="37" t="str">
        <f t="shared" si="1"/>
        <v/>
      </c>
      <c r="AB11" s="38" t="str">
        <f t="shared" si="2"/>
        <v/>
      </c>
      <c r="AC11" s="37" t="str">
        <f t="shared" si="3"/>
        <v/>
      </c>
      <c r="AD11" s="39" t="str">
        <f t="shared" si="4"/>
        <v/>
      </c>
      <c r="AE11" s="39" t="str">
        <f t="shared" si="4"/>
        <v/>
      </c>
      <c r="AF11" s="38" t="str">
        <f t="shared" si="5"/>
        <v/>
      </c>
      <c r="AG11" s="38" t="str">
        <f t="shared" si="6"/>
        <v/>
      </c>
      <c r="AH11" s="21" t="e">
        <f t="shared" si="7"/>
        <v>#VALUE!</v>
      </c>
    </row>
    <row r="12" spans="1:34" x14ac:dyDescent="0.2">
      <c r="A12" s="67"/>
      <c r="B12" s="173"/>
      <c r="C12" s="174"/>
      <c r="D12" s="174"/>
      <c r="E12" s="174"/>
      <c r="F12" s="174"/>
      <c r="G12" s="174"/>
      <c r="H12" s="175"/>
      <c r="I12" s="133" t="s">
        <v>8</v>
      </c>
      <c r="J12" s="133"/>
      <c r="K12" s="10" t="s">
        <v>36</v>
      </c>
      <c r="L12" s="64">
        <v>0.04</v>
      </c>
      <c r="O12" s="1">
        <v>5</v>
      </c>
      <c r="P12" s="31"/>
      <c r="Q12" s="48"/>
      <c r="R12" s="29"/>
      <c r="S12" s="30"/>
      <c r="T12" s="30"/>
      <c r="U12" s="30"/>
      <c r="V12" s="30"/>
      <c r="W12" s="30"/>
      <c r="X12" s="30"/>
      <c r="Y12" s="30"/>
      <c r="Z12" s="21">
        <f t="shared" si="0"/>
        <v>0</v>
      </c>
      <c r="AA12" s="37" t="str">
        <f t="shared" si="1"/>
        <v/>
      </c>
      <c r="AB12" s="38" t="str">
        <f t="shared" si="2"/>
        <v/>
      </c>
      <c r="AC12" s="37" t="str">
        <f t="shared" si="3"/>
        <v/>
      </c>
      <c r="AD12" s="39" t="str">
        <f t="shared" si="4"/>
        <v/>
      </c>
      <c r="AE12" s="39" t="str">
        <f t="shared" si="4"/>
        <v/>
      </c>
      <c r="AF12" s="38" t="str">
        <f t="shared" si="5"/>
        <v/>
      </c>
      <c r="AG12" s="38" t="str">
        <f t="shared" si="6"/>
        <v/>
      </c>
      <c r="AH12" s="21" t="e">
        <f t="shared" si="7"/>
        <v>#VALUE!</v>
      </c>
    </row>
    <row r="13" spans="1:34" x14ac:dyDescent="0.2">
      <c r="A13" s="67"/>
      <c r="B13" s="176"/>
      <c r="C13" s="177"/>
      <c r="D13" s="177"/>
      <c r="E13" s="177"/>
      <c r="F13" s="177"/>
      <c r="G13" s="177"/>
      <c r="H13" s="178"/>
      <c r="I13" s="143" t="s">
        <v>9</v>
      </c>
      <c r="J13" s="143"/>
      <c r="K13" s="11" t="s">
        <v>36</v>
      </c>
      <c r="L13" s="65">
        <v>0.02</v>
      </c>
      <c r="O13" s="1">
        <v>6</v>
      </c>
      <c r="P13" s="31"/>
      <c r="Q13" s="48"/>
      <c r="R13" s="29"/>
      <c r="S13" s="30"/>
      <c r="T13" s="30"/>
      <c r="U13" s="30"/>
      <c r="V13" s="30"/>
      <c r="W13" s="30"/>
      <c r="X13" s="30"/>
      <c r="Y13" s="30"/>
      <c r="Z13" s="21">
        <f t="shared" si="0"/>
        <v>0</v>
      </c>
      <c r="AA13" s="37" t="str">
        <f t="shared" si="1"/>
        <v/>
      </c>
      <c r="AB13" s="38" t="str">
        <f t="shared" si="2"/>
        <v/>
      </c>
      <c r="AC13" s="37" t="str">
        <f t="shared" si="3"/>
        <v/>
      </c>
      <c r="AD13" s="39" t="str">
        <f t="shared" si="4"/>
        <v/>
      </c>
      <c r="AE13" s="39" t="str">
        <f t="shared" si="4"/>
        <v/>
      </c>
      <c r="AF13" s="38" t="str">
        <f t="shared" si="5"/>
        <v/>
      </c>
      <c r="AG13" s="38" t="str">
        <f t="shared" si="6"/>
        <v/>
      </c>
      <c r="AH13" s="21" t="e">
        <f t="shared" si="7"/>
        <v>#VALUE!</v>
      </c>
    </row>
    <row r="14" spans="1:34" x14ac:dyDescent="0.2">
      <c r="A14" s="67"/>
      <c r="B14" s="134"/>
      <c r="C14" s="134"/>
      <c r="D14" s="134"/>
      <c r="E14" s="134"/>
      <c r="F14" s="134"/>
      <c r="G14" s="134"/>
      <c r="H14" s="134"/>
      <c r="I14" s="135"/>
      <c r="J14" s="135"/>
      <c r="K14" s="135"/>
      <c r="L14" s="135"/>
      <c r="P14" s="34" t="s">
        <v>47</v>
      </c>
      <c r="Q14" s="49"/>
      <c r="R14" s="32">
        <f>SUM(R8:R13)</f>
        <v>1</v>
      </c>
      <c r="S14" s="33">
        <f>SUM(S8:S13)</f>
        <v>729467553</v>
      </c>
      <c r="T14" s="33">
        <f>SUM(T8:T13)</f>
        <v>959767549</v>
      </c>
      <c r="U14" s="33">
        <f>SUM(U8:U13)</f>
        <v>84181081</v>
      </c>
      <c r="V14" s="33">
        <f>SUM(V8:V13)</f>
        <v>84181081</v>
      </c>
      <c r="W14" s="33">
        <f>SUM(W8:W13)</f>
        <v>875586468</v>
      </c>
      <c r="X14" s="33">
        <f>SUM(X8:X13)</f>
        <v>339816630</v>
      </c>
      <c r="Y14" s="33">
        <f>SUM(Y8:Y13)</f>
        <v>0</v>
      </c>
    </row>
    <row r="15" spans="1:34" x14ac:dyDescent="0.2">
      <c r="B15" s="164" t="s">
        <v>50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Q15" s="27"/>
      <c r="AE15" s="1" t="s">
        <v>56</v>
      </c>
    </row>
    <row r="16" spans="1:34" x14ac:dyDescent="0.2">
      <c r="B16" s="8" t="s">
        <v>4</v>
      </c>
      <c r="C16" s="8" t="s">
        <v>23</v>
      </c>
      <c r="D16" s="8" t="s">
        <v>24</v>
      </c>
      <c r="E16" s="8" t="s">
        <v>28</v>
      </c>
      <c r="F16" s="8" t="s">
        <v>13</v>
      </c>
      <c r="G16" s="8" t="s">
        <v>29</v>
      </c>
      <c r="H16" s="8" t="s">
        <v>14</v>
      </c>
      <c r="I16" s="8" t="s">
        <v>2</v>
      </c>
      <c r="J16" s="8" t="s">
        <v>25</v>
      </c>
      <c r="K16" s="8" t="s">
        <v>26</v>
      </c>
      <c r="L16" s="8" t="s">
        <v>38</v>
      </c>
      <c r="P16" s="23"/>
      <c r="Q16" s="50"/>
      <c r="R16" s="40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2:34" ht="12.75" customHeight="1" x14ac:dyDescent="0.2">
      <c r="B17" s="150">
        <v>1</v>
      </c>
      <c r="C17" s="140" t="str">
        <f>IF(P7&lt;&gt;"",+P7,"")</f>
        <v>ALOGAR</v>
      </c>
      <c r="D17" s="152" t="str">
        <f>+IF($C$17&lt;&gt;"",+CONCATENATE(Q8," ",Q9," ",Q10," ",Q11," ",Q12," ",Q13," "),"")</f>
        <v xml:space="preserve">901082088 7      </v>
      </c>
      <c r="E17" s="138">
        <f>IF($C$17&lt;&gt;"",+(S8*$R$8)+(S9*$R$9)+(S10*$R$10)+(S11*$R$11)+(S12*$R$12)+(S13*$R$13),"")</f>
        <v>729467553</v>
      </c>
      <c r="F17" s="138">
        <f>IF($C$17&lt;&gt;"",+(T8*$R$8)+(T9*$R$9)+(T10*$R$10)+(T11*$R$11)+(T12*$R$12)+(T13*$R$13),"")</f>
        <v>959767549</v>
      </c>
      <c r="G17" s="138">
        <f>IF($C$17&lt;&gt;"",+(U8*$R$8)+(U9*$R$9)+(U10*$R$10)+(U11*$R$11)+(U12*$R$12)+(U13*$R$13),"")</f>
        <v>84181081</v>
      </c>
      <c r="H17" s="138">
        <f>IF($C$17&lt;&gt;"",+(V8*$R$8)+(V9*$R$9)+(V10*$R$10)+(V11*$R$11)+(V12*$R$12)+(V13*$R$13),"")</f>
        <v>84181081</v>
      </c>
      <c r="I17" s="138">
        <f>IF($C$17&lt;&gt;"",+(W8*$R$8)+(W9*$R$9)+(W10*$R$10)+(W11*$R$11)+(W12*$R$12)+(W13*$R$13),"")</f>
        <v>875586468</v>
      </c>
      <c r="J17" s="138">
        <f>IF($C$17&lt;&gt;"",+(X8*$R$8)+(X9*$R$9)+(X10*$R$10)+(X11*$R$11)+(X12*$R$12)+(X13*$R$13),"")</f>
        <v>339816630</v>
      </c>
      <c r="K17" s="138">
        <f>IF($C$17&lt;&gt;"",+(Y8*$R$8)+(Y9*$R$9)+(Y10*$R$10)+(Y11*$R$11)+(Y12*$R$12)+(Y13*$R$13),"")</f>
        <v>0</v>
      </c>
      <c r="L17" s="151" t="str">
        <f>+IF(Q6&lt;&gt;"",+Q6,"")</f>
        <v/>
      </c>
      <c r="P17" s="23"/>
      <c r="Q17" s="50"/>
      <c r="R17" s="40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2:34" ht="12.75" customHeight="1" x14ac:dyDescent="0.2">
      <c r="B18" s="150"/>
      <c r="C18" s="141"/>
      <c r="D18" s="153"/>
      <c r="E18" s="139"/>
      <c r="F18" s="139"/>
      <c r="G18" s="139"/>
      <c r="H18" s="139"/>
      <c r="I18" s="139"/>
      <c r="J18" s="139"/>
      <c r="K18" s="139"/>
      <c r="L18" s="151"/>
      <c r="O18" s="47">
        <v>2</v>
      </c>
      <c r="P18" s="25" t="s">
        <v>49</v>
      </c>
      <c r="Q18" s="54"/>
      <c r="AA18" s="130" t="s">
        <v>32</v>
      </c>
      <c r="AB18" s="131"/>
      <c r="AC18" s="131"/>
      <c r="AD18" s="131"/>
      <c r="AE18" s="132"/>
      <c r="AF18" s="130" t="s">
        <v>12</v>
      </c>
      <c r="AG18" s="132"/>
    </row>
    <row r="19" spans="2:34" ht="13.5" x14ac:dyDescent="0.25">
      <c r="B19" s="150">
        <f>+B17+1</f>
        <v>2</v>
      </c>
      <c r="C19" s="162" t="str">
        <f>IF(P19&lt;&gt;"",+P19,"")</f>
        <v>CONSORCIO VIAL RS</v>
      </c>
      <c r="D19" s="152" t="str">
        <f>+IF($C$19&lt;&gt;"",+CONCATENATE(Q20," ",Q21," ",Q22," ",Q23," ",Q24," ",Q25," "),"")</f>
        <v xml:space="preserve">19301997 38900527     </v>
      </c>
      <c r="E19" s="138">
        <f>IF($C$19&lt;&gt;"",+(S20*$R$20)+(S21*$R$21)+(S22*$R$22)+(S23*$R$23)+(S24*$R$24)+(S25*$R$25),"")</f>
        <v>766224798</v>
      </c>
      <c r="F19" s="138">
        <f t="shared" ref="F19:K19" si="8">IF($C$19&lt;&gt;"",+(T20*$R$20)+(T21*$R$21)+(T22*$R$22)+(T23*$R$23)+(T24*$R$24)+(T25*$R$25),"")</f>
        <v>1124442298</v>
      </c>
      <c r="G19" s="138">
        <f t="shared" si="8"/>
        <v>3588750</v>
      </c>
      <c r="H19" s="138">
        <f t="shared" si="8"/>
        <v>88718750</v>
      </c>
      <c r="I19" s="138">
        <f t="shared" si="8"/>
        <v>1035723548</v>
      </c>
      <c r="J19" s="138">
        <f t="shared" si="8"/>
        <v>73185938</v>
      </c>
      <c r="K19" s="138">
        <f t="shared" si="8"/>
        <v>1522300</v>
      </c>
      <c r="L19" s="151" t="str">
        <f>+IF(Q18&lt;&gt;"",+Q18,"")</f>
        <v/>
      </c>
      <c r="P19" s="194" t="s">
        <v>70</v>
      </c>
      <c r="Q19" s="73" t="s">
        <v>24</v>
      </c>
      <c r="R19" s="36" t="s">
        <v>48</v>
      </c>
      <c r="S19" s="35" t="s">
        <v>28</v>
      </c>
      <c r="T19" s="35" t="s">
        <v>13</v>
      </c>
      <c r="U19" s="35" t="s">
        <v>29</v>
      </c>
      <c r="V19" s="35" t="s">
        <v>14</v>
      </c>
      <c r="W19" s="35" t="s">
        <v>2</v>
      </c>
      <c r="X19" s="35" t="s">
        <v>25</v>
      </c>
      <c r="Y19" s="35" t="s">
        <v>26</v>
      </c>
      <c r="AA19" s="8" t="s">
        <v>0</v>
      </c>
      <c r="AB19" s="8" t="s">
        <v>1</v>
      </c>
      <c r="AC19" s="8" t="s">
        <v>5</v>
      </c>
      <c r="AD19" s="8" t="s">
        <v>17</v>
      </c>
      <c r="AE19" s="8" t="s">
        <v>2</v>
      </c>
      <c r="AF19" s="9" t="s">
        <v>27</v>
      </c>
      <c r="AG19" s="9" t="s">
        <v>18</v>
      </c>
    </row>
    <row r="20" spans="2:34" ht="12.75" customHeight="1" x14ac:dyDescent="0.2">
      <c r="B20" s="150"/>
      <c r="C20" s="163"/>
      <c r="D20" s="153"/>
      <c r="E20" s="139"/>
      <c r="F20" s="139"/>
      <c r="G20" s="139"/>
      <c r="H20" s="139"/>
      <c r="I20" s="139"/>
      <c r="J20" s="139"/>
      <c r="K20" s="139"/>
      <c r="L20" s="151"/>
      <c r="O20" s="1">
        <v>1</v>
      </c>
      <c r="P20" s="79" t="s">
        <v>78</v>
      </c>
      <c r="Q20" s="129">
        <v>19301997</v>
      </c>
      <c r="R20" s="77">
        <v>0.5</v>
      </c>
      <c r="S20" s="78">
        <v>515313596</v>
      </c>
      <c r="T20" s="78">
        <v>541213596</v>
      </c>
      <c r="U20" s="78">
        <v>4117500</v>
      </c>
      <c r="V20" s="78">
        <v>4117500</v>
      </c>
      <c r="W20" s="78">
        <v>537096096</v>
      </c>
      <c r="X20" s="78">
        <v>58827876</v>
      </c>
      <c r="Y20" s="78">
        <v>2689600</v>
      </c>
      <c r="Z20" s="21">
        <f t="shared" ref="Z20:Z25" si="9">(V20+W20)-T20</f>
        <v>0</v>
      </c>
      <c r="AA20" s="37">
        <f t="shared" ref="AA20:AA25" si="10">IF($P20&lt;&gt;"",+IF(U20&gt;0,+ROUNDDOWN(S20/U20,2),"INDETERMINADO"),"")</f>
        <v>125.15</v>
      </c>
      <c r="AB20" s="38">
        <f t="shared" ref="AB20:AB25" si="11">IF($P20&lt;&gt;"",+IF(T20&gt;0,+ROUNDDOWN(V20/T20,2),"INDETERMINADO"),"")</f>
        <v>0</v>
      </c>
      <c r="AC20" s="37">
        <f t="shared" ref="AC20:AC25" si="12">IF($P20&lt;&gt;"",+IF(Y20&gt;0,+ROUNDDOWN(X20/Y20,2),"INDETERMINADO"),"")</f>
        <v>21.87</v>
      </c>
      <c r="AD20" s="39">
        <f t="shared" ref="AD20:AE25" si="13">IF($P20&lt;&gt;"",+(S20-U20),"")</f>
        <v>511196096</v>
      </c>
      <c r="AE20" s="39">
        <f t="shared" si="13"/>
        <v>537096096</v>
      </c>
      <c r="AF20" s="38">
        <f t="shared" ref="AF20:AF25" si="14">IF($P20&lt;&gt;"",+IF(W20&gt;0,+ROUNDDOWN(X20/W20,2),"INDETERMINADO"),"")</f>
        <v>0.1</v>
      </c>
      <c r="AG20" s="38">
        <f t="shared" ref="AG20:AG25" si="15">IF($P20&lt;&gt;"",+IF(T20&gt;0,+ROUNDDOWN(X20/T20,2),"INDETERMINADO"),"")</f>
        <v>0.1</v>
      </c>
      <c r="AH20" s="21">
        <f t="shared" ref="AH20:AH25" si="16">AE20-W20</f>
        <v>0</v>
      </c>
    </row>
    <row r="21" spans="2:34" ht="12.75" customHeight="1" x14ac:dyDescent="0.2">
      <c r="B21" s="150">
        <f>+B19+1</f>
        <v>3</v>
      </c>
      <c r="C21" s="140" t="str">
        <f>IF(P31&lt;&gt;"",+P31,"")</f>
        <v>CONSORCIO EL MONUMENTAL</v>
      </c>
      <c r="D21" s="152" t="str">
        <f>+IF($C$21&lt;&gt;"",+CONCATENATE(Q32," ",Q33," ",Q34," ",Q35," ",Q36," ",Q37," "),"")</f>
        <v xml:space="preserve">900368842 76304630     </v>
      </c>
      <c r="E21" s="138">
        <f>IF($C$21&lt;&gt;"",+(S32*$R$32)+(S33*$R$33)+(S34*$R$34)+(S35*$R$35)+(S36*$R$36)+(S37*$R$37),"")</f>
        <v>1635624118.3</v>
      </c>
      <c r="F21" s="138">
        <f t="shared" ref="F21:K21" si="17">IF($C$21&lt;&gt;"",+(T32*$R$32)+(T33*$R$33)+(T34*$R$34)+(T35*$R$35)+(T36*$R$36)+(T37*$R$37),"")</f>
        <v>2760398253.1999998</v>
      </c>
      <c r="G21" s="138">
        <f t="shared" si="17"/>
        <v>31672257.600000001</v>
      </c>
      <c r="H21" s="138">
        <f t="shared" si="17"/>
        <v>348556926.59999996</v>
      </c>
      <c r="I21" s="138">
        <f t="shared" si="17"/>
        <v>2411841326.5999999</v>
      </c>
      <c r="J21" s="138">
        <f t="shared" si="17"/>
        <v>268727296.59999996</v>
      </c>
      <c r="K21" s="138">
        <f t="shared" si="17"/>
        <v>107099926.2</v>
      </c>
      <c r="L21" s="151" t="str">
        <f>+IF(Q30&lt;&gt;"",+Q30,"")</f>
        <v/>
      </c>
      <c r="O21" s="1">
        <v>2</v>
      </c>
      <c r="P21" s="193" t="s">
        <v>79</v>
      </c>
      <c r="Q21" s="195">
        <v>38900527</v>
      </c>
      <c r="R21" s="71">
        <v>0.5</v>
      </c>
      <c r="S21" s="72">
        <v>1017136000</v>
      </c>
      <c r="T21" s="72">
        <v>1707671000</v>
      </c>
      <c r="U21" s="72">
        <v>3060000</v>
      </c>
      <c r="V21" s="72">
        <v>173320000</v>
      </c>
      <c r="W21" s="72">
        <v>1534351000</v>
      </c>
      <c r="X21" s="72">
        <v>87544000</v>
      </c>
      <c r="Y21" s="72">
        <v>355000</v>
      </c>
      <c r="Z21" s="21">
        <f t="shared" si="9"/>
        <v>0</v>
      </c>
      <c r="AA21" s="37">
        <f t="shared" si="10"/>
        <v>332.39</v>
      </c>
      <c r="AB21" s="38">
        <f t="shared" si="11"/>
        <v>0.1</v>
      </c>
      <c r="AC21" s="37">
        <f t="shared" si="12"/>
        <v>246.6</v>
      </c>
      <c r="AD21" s="39">
        <f t="shared" si="13"/>
        <v>1014076000</v>
      </c>
      <c r="AE21" s="39">
        <f t="shared" si="13"/>
        <v>1534351000</v>
      </c>
      <c r="AF21" s="38">
        <f t="shared" si="14"/>
        <v>0.05</v>
      </c>
      <c r="AG21" s="38">
        <f t="shared" si="15"/>
        <v>0.05</v>
      </c>
      <c r="AH21" s="21">
        <f t="shared" si="16"/>
        <v>0</v>
      </c>
    </row>
    <row r="22" spans="2:34" x14ac:dyDescent="0.2">
      <c r="B22" s="150"/>
      <c r="C22" s="141"/>
      <c r="D22" s="153"/>
      <c r="E22" s="139"/>
      <c r="F22" s="139"/>
      <c r="G22" s="139"/>
      <c r="H22" s="139"/>
      <c r="I22" s="139"/>
      <c r="J22" s="139"/>
      <c r="K22" s="139"/>
      <c r="L22" s="151"/>
      <c r="O22" s="1">
        <v>3</v>
      </c>
      <c r="P22" s="31"/>
      <c r="Q22" s="48"/>
      <c r="R22" s="29"/>
      <c r="S22" s="30"/>
      <c r="T22" s="30"/>
      <c r="U22" s="30"/>
      <c r="V22" s="30"/>
      <c r="W22" s="30"/>
      <c r="X22" s="30"/>
      <c r="Y22" s="30"/>
      <c r="Z22" s="21">
        <f t="shared" si="9"/>
        <v>0</v>
      </c>
      <c r="AA22" s="37" t="str">
        <f t="shared" si="10"/>
        <v/>
      </c>
      <c r="AB22" s="38" t="str">
        <f t="shared" si="11"/>
        <v/>
      </c>
      <c r="AC22" s="37" t="str">
        <f t="shared" si="12"/>
        <v/>
      </c>
      <c r="AD22" s="39" t="str">
        <f t="shared" si="13"/>
        <v/>
      </c>
      <c r="AE22" s="39" t="str">
        <f t="shared" si="13"/>
        <v/>
      </c>
      <c r="AF22" s="38" t="str">
        <f t="shared" si="14"/>
        <v/>
      </c>
      <c r="AG22" s="38" t="str">
        <f t="shared" si="15"/>
        <v/>
      </c>
      <c r="AH22" s="21" t="e">
        <f t="shared" si="16"/>
        <v>#VALUE!</v>
      </c>
    </row>
    <row r="23" spans="2:34" x14ac:dyDescent="0.2">
      <c r="B23" s="150">
        <f>+B21+1</f>
        <v>4</v>
      </c>
      <c r="C23" s="140" t="str">
        <f>IF(P43&lt;&gt;"",+P43,"")</f>
        <v>CONSORCIO PROTERRA</v>
      </c>
      <c r="D23" s="152" t="str">
        <f>+IF($C$21&lt;&gt;"",+CONCATENATE(Q44," ",Q45," ",Q46," ",Q47," ",Q48," ",Q49," "),"")</f>
        <v xml:space="preserve">806009551 901590687     </v>
      </c>
      <c r="E23" s="138">
        <f t="shared" ref="E23:K23" si="18">IF($C$21&lt;&gt;"",+(S44*$R$32)+(S45*$R$33)+(S46*$R$34)+(S47*$R$35)+(S48*$R$36)+(S49*$R$37),"")</f>
        <v>12216324423.699999</v>
      </c>
      <c r="F23" s="138">
        <f t="shared" si="18"/>
        <v>20111692539.099998</v>
      </c>
      <c r="G23" s="138">
        <f t="shared" si="18"/>
        <v>4429164647.5999994</v>
      </c>
      <c r="H23" s="138">
        <f t="shared" si="18"/>
        <v>13796857909.799999</v>
      </c>
      <c r="I23" s="138">
        <f t="shared" si="18"/>
        <v>6314834629.2999992</v>
      </c>
      <c r="J23" s="138">
        <f t="shared" si="18"/>
        <v>805761609</v>
      </c>
      <c r="K23" s="138">
        <f t="shared" si="18"/>
        <v>743702818.5999999</v>
      </c>
      <c r="L23" s="151" t="str">
        <f>+IF(Q42&lt;&gt;"",+Q42,"")</f>
        <v/>
      </c>
      <c r="O23" s="1">
        <v>4</v>
      </c>
      <c r="P23" s="31"/>
      <c r="Q23" s="48"/>
      <c r="R23" s="29"/>
      <c r="S23" s="30"/>
      <c r="T23" s="30"/>
      <c r="U23" s="30"/>
      <c r="V23" s="30"/>
      <c r="W23" s="30"/>
      <c r="X23" s="30"/>
      <c r="Y23" s="30"/>
      <c r="Z23" s="21">
        <f t="shared" si="9"/>
        <v>0</v>
      </c>
      <c r="AA23" s="37" t="str">
        <f t="shared" si="10"/>
        <v/>
      </c>
      <c r="AB23" s="38" t="str">
        <f t="shared" si="11"/>
        <v/>
      </c>
      <c r="AC23" s="37" t="str">
        <f t="shared" si="12"/>
        <v/>
      </c>
      <c r="AD23" s="39" t="str">
        <f t="shared" si="13"/>
        <v/>
      </c>
      <c r="AE23" s="39" t="str">
        <f t="shared" si="13"/>
        <v/>
      </c>
      <c r="AF23" s="38" t="str">
        <f t="shared" si="14"/>
        <v/>
      </c>
      <c r="AG23" s="38" t="str">
        <f t="shared" si="15"/>
        <v/>
      </c>
      <c r="AH23" s="21" t="e">
        <f t="shared" si="16"/>
        <v>#VALUE!</v>
      </c>
    </row>
    <row r="24" spans="2:34" x14ac:dyDescent="0.2">
      <c r="B24" s="150"/>
      <c r="C24" s="141"/>
      <c r="D24" s="153"/>
      <c r="E24" s="139"/>
      <c r="F24" s="139"/>
      <c r="G24" s="139"/>
      <c r="H24" s="139"/>
      <c r="I24" s="139"/>
      <c r="J24" s="139"/>
      <c r="K24" s="139"/>
      <c r="L24" s="151"/>
      <c r="O24" s="1">
        <v>5</v>
      </c>
      <c r="P24" s="31"/>
      <c r="Q24" s="48"/>
      <c r="R24" s="29"/>
      <c r="S24" s="30"/>
      <c r="T24" s="30"/>
      <c r="U24" s="30"/>
      <c r="V24" s="30"/>
      <c r="W24" s="30"/>
      <c r="X24" s="30"/>
      <c r="Y24" s="30"/>
      <c r="Z24" s="21">
        <f t="shared" si="9"/>
        <v>0</v>
      </c>
      <c r="AA24" s="37" t="str">
        <f t="shared" si="10"/>
        <v/>
      </c>
      <c r="AB24" s="38" t="str">
        <f t="shared" si="11"/>
        <v/>
      </c>
      <c r="AC24" s="37" t="str">
        <f t="shared" si="12"/>
        <v/>
      </c>
      <c r="AD24" s="39" t="str">
        <f t="shared" si="13"/>
        <v/>
      </c>
      <c r="AE24" s="39" t="str">
        <f t="shared" si="13"/>
        <v/>
      </c>
      <c r="AF24" s="38" t="str">
        <f t="shared" si="14"/>
        <v/>
      </c>
      <c r="AG24" s="38" t="str">
        <f t="shared" si="15"/>
        <v/>
      </c>
      <c r="AH24" s="21" t="e">
        <f t="shared" si="16"/>
        <v>#VALUE!</v>
      </c>
    </row>
    <row r="25" spans="2:34" x14ac:dyDescent="0.2">
      <c r="B25" s="150">
        <f>+B23+1</f>
        <v>5</v>
      </c>
      <c r="C25" s="140" t="str">
        <f>IF(P57&lt;&gt;"",+P57,"")</f>
        <v>CONSULTORIA Y CONSTRUCCIONES DARLEV SAS</v>
      </c>
      <c r="D25" s="152" t="str">
        <f>IF($C$25&lt;&gt;"",+CONCATENATE(Q58," ",Q59," ",Q60," ",Q61," ",Q62," ",Q63," "),"")</f>
        <v xml:space="preserve">830104844      </v>
      </c>
      <c r="E25" s="138">
        <f>IF($C$25&lt;&gt;"",+(S58*$R$58)+(S59*$R$59)+(S60*$R$60)+(S61*$R$61)+(S62*$R$62)+(S63*$R$63),"")</f>
        <v>1367199832</v>
      </c>
      <c r="F25" s="138">
        <f t="shared" ref="F25:K25" si="19">IF($C$25&lt;&gt;"",+(T58*$R$58)+(T59*$R$59)+(T60*$R$60)+(T61*$R$61)+(T62*$R$62)+(T63*$R$63),"")</f>
        <v>1460710553</v>
      </c>
      <c r="G25" s="138">
        <f t="shared" si="19"/>
        <v>49925218</v>
      </c>
      <c r="H25" s="138">
        <f t="shared" si="19"/>
        <v>553034019</v>
      </c>
      <c r="I25" s="138">
        <f t="shared" si="19"/>
        <v>907676534</v>
      </c>
      <c r="J25" s="138">
        <f t="shared" si="19"/>
        <v>217931990</v>
      </c>
      <c r="K25" s="138">
        <f t="shared" si="19"/>
        <v>1100000</v>
      </c>
      <c r="L25" s="151" t="str">
        <f>+IF(Q56&lt;&gt;"",+Q56,"")</f>
        <v/>
      </c>
      <c r="O25" s="1">
        <v>6</v>
      </c>
      <c r="P25" s="31"/>
      <c r="Q25" s="48"/>
      <c r="R25" s="29"/>
      <c r="S25" s="30"/>
      <c r="T25" s="30"/>
      <c r="U25" s="30"/>
      <c r="V25" s="30"/>
      <c r="W25" s="30"/>
      <c r="X25" s="30"/>
      <c r="Y25" s="30"/>
      <c r="Z25" s="21">
        <f t="shared" si="9"/>
        <v>0</v>
      </c>
      <c r="AA25" s="37" t="str">
        <f t="shared" si="10"/>
        <v/>
      </c>
      <c r="AB25" s="38" t="str">
        <f t="shared" si="11"/>
        <v/>
      </c>
      <c r="AC25" s="37" t="str">
        <f t="shared" si="12"/>
        <v/>
      </c>
      <c r="AD25" s="39" t="str">
        <f t="shared" si="13"/>
        <v/>
      </c>
      <c r="AE25" s="39" t="str">
        <f t="shared" si="13"/>
        <v/>
      </c>
      <c r="AF25" s="38" t="str">
        <f t="shared" si="14"/>
        <v/>
      </c>
      <c r="AG25" s="38" t="str">
        <f t="shared" si="15"/>
        <v/>
      </c>
      <c r="AH25" s="21" t="e">
        <f t="shared" si="16"/>
        <v>#VALUE!</v>
      </c>
    </row>
    <row r="26" spans="2:34" x14ac:dyDescent="0.2">
      <c r="B26" s="150"/>
      <c r="C26" s="141"/>
      <c r="D26" s="153"/>
      <c r="E26" s="139"/>
      <c r="F26" s="139"/>
      <c r="G26" s="139"/>
      <c r="H26" s="139"/>
      <c r="I26" s="139"/>
      <c r="J26" s="139"/>
      <c r="K26" s="139"/>
      <c r="L26" s="151"/>
      <c r="P26" s="34" t="s">
        <v>47</v>
      </c>
      <c r="Q26" s="49"/>
      <c r="R26" s="32">
        <f t="shared" ref="R26:Y26" si="20">SUM(R20:R25)</f>
        <v>1</v>
      </c>
      <c r="S26" s="33">
        <f t="shared" si="20"/>
        <v>1532449596</v>
      </c>
      <c r="T26" s="33">
        <f t="shared" si="20"/>
        <v>2248884596</v>
      </c>
      <c r="U26" s="33">
        <f t="shared" si="20"/>
        <v>7177500</v>
      </c>
      <c r="V26" s="33">
        <f t="shared" si="20"/>
        <v>177437500</v>
      </c>
      <c r="W26" s="33">
        <f t="shared" si="20"/>
        <v>2071447096</v>
      </c>
      <c r="X26" s="33">
        <f t="shared" si="20"/>
        <v>146371876</v>
      </c>
      <c r="Y26" s="33">
        <f t="shared" si="20"/>
        <v>3044600</v>
      </c>
    </row>
    <row r="27" spans="2:34" ht="18.75" customHeight="1" x14ac:dyDescent="0.2">
      <c r="B27" s="150">
        <f>+B25+1</f>
        <v>6</v>
      </c>
      <c r="C27" s="140" t="str">
        <f>IF(P69&lt;&gt;"",+P69,"")</f>
        <v>CONSORCIO CAI</v>
      </c>
      <c r="D27" s="152" t="str">
        <f>IF($C$27&lt;&gt;"",+CONCATENATE(Q70," ",Q71," ",Q72," ",Q73," ",Q74," ",Q75," "),"")</f>
        <v xml:space="preserve">901799564 52215746 900693375    </v>
      </c>
      <c r="E27" s="138">
        <f>IF($C$27&lt;&gt;"",+(S70*$R$70)+(S71*$R$71)+(S72*$R$72)+(S73*$R$73)+(S74*$R$74)+(S75*$R$75),"")</f>
        <v>3179987400</v>
      </c>
      <c r="F27" s="138">
        <f t="shared" ref="F27:K27" si="21">IF($C$27&lt;&gt;"",+(T70*$R$70)+(T71*$R$71)+(T72*$R$72)+(T73*$R$73)+(T74*$R$74)+(T75*$R$75),"")</f>
        <v>3827100300</v>
      </c>
      <c r="G27" s="138">
        <f t="shared" si="21"/>
        <v>122218800</v>
      </c>
      <c r="H27" s="138">
        <f t="shared" si="21"/>
        <v>869030300</v>
      </c>
      <c r="I27" s="138">
        <f t="shared" si="21"/>
        <v>2958070000</v>
      </c>
      <c r="J27" s="138">
        <f t="shared" si="21"/>
        <v>3308949800</v>
      </c>
      <c r="K27" s="138">
        <f t="shared" si="21"/>
        <v>7077336</v>
      </c>
      <c r="L27" s="151" t="str">
        <f>+IF(Q68&lt;&gt;"",+Q68,"")</f>
        <v/>
      </c>
      <c r="P27" s="23"/>
      <c r="Q27" s="50"/>
      <c r="R27" s="43"/>
      <c r="S27" s="41"/>
      <c r="T27" s="41"/>
      <c r="U27" s="41"/>
      <c r="V27" s="41"/>
      <c r="W27" s="41"/>
      <c r="X27" s="41"/>
      <c r="Y27" s="41"/>
      <c r="Z27" s="41"/>
      <c r="AA27" s="44"/>
      <c r="AB27" s="45"/>
      <c r="AC27" s="44"/>
      <c r="AD27" s="46"/>
      <c r="AE27" s="46"/>
      <c r="AF27" s="45"/>
      <c r="AG27" s="45"/>
      <c r="AH27" s="23"/>
    </row>
    <row r="28" spans="2:34" ht="18.75" customHeight="1" x14ac:dyDescent="0.2">
      <c r="B28" s="150"/>
      <c r="C28" s="141"/>
      <c r="D28" s="153"/>
      <c r="E28" s="139"/>
      <c r="F28" s="139"/>
      <c r="G28" s="139"/>
      <c r="H28" s="139"/>
      <c r="I28" s="139"/>
      <c r="J28" s="139"/>
      <c r="K28" s="139"/>
      <c r="L28" s="151"/>
      <c r="P28" s="23"/>
      <c r="Q28" s="50"/>
      <c r="R28" s="43"/>
      <c r="S28" s="41"/>
      <c r="T28" s="41"/>
      <c r="U28" s="41"/>
      <c r="V28" s="41"/>
      <c r="W28" s="41"/>
      <c r="X28" s="41"/>
      <c r="Y28" s="41"/>
      <c r="Z28" s="41"/>
      <c r="AA28" s="44"/>
      <c r="AB28" s="45"/>
      <c r="AC28" s="44"/>
      <c r="AD28" s="46"/>
      <c r="AE28" s="46"/>
      <c r="AF28" s="45"/>
      <c r="AG28" s="45"/>
      <c r="AH28" s="23"/>
    </row>
    <row r="29" spans="2:34" x14ac:dyDescent="0.2">
      <c r="B29" s="150">
        <f>+B27+1</f>
        <v>7</v>
      </c>
      <c r="C29" s="140" t="str">
        <f>IF(P81&lt;&gt;"",+P81,"")</f>
        <v>CONSTRUCCIONES EL CAPIRO SAS</v>
      </c>
      <c r="D29" s="152" t="str">
        <f>IF($C$29&lt;&gt;"",+CONCATENATE(Q82," ",Q83," ",Q84," ",Q85," ",Q86," ",Q87," "),"")</f>
        <v xml:space="preserve">900046210      </v>
      </c>
      <c r="E29" s="138">
        <f>IF($C$29&lt;&gt;"",+(S82*$R$82)+(S83*$R$83)+(S84*$R$84)+(S85*$R$85)+(S86*$R$86)+(S87*$R$87),"")</f>
        <v>215663478</v>
      </c>
      <c r="F29" s="138">
        <f t="shared" ref="F29:K29" si="22">IF($C$29&lt;&gt;"",+(T82*$R$82)+(T83*$R$83)+(T84*$R$84)+(T85*$R$85)+(T86*$R$86)+(T87*$R$87),"")</f>
        <v>581876793</v>
      </c>
      <c r="G29" s="138">
        <f t="shared" si="22"/>
        <v>0</v>
      </c>
      <c r="H29" s="138">
        <f t="shared" si="22"/>
        <v>0</v>
      </c>
      <c r="I29" s="138">
        <f t="shared" si="22"/>
        <v>581876793</v>
      </c>
      <c r="J29" s="138">
        <f t="shared" si="22"/>
        <v>13256202</v>
      </c>
      <c r="K29" s="138">
        <f t="shared" si="22"/>
        <v>0</v>
      </c>
      <c r="L29" s="151" t="str">
        <f>+IF(Q80&lt;&gt;"",+Q80,"")</f>
        <v/>
      </c>
      <c r="Q29" s="27"/>
      <c r="R29" s="22"/>
    </row>
    <row r="30" spans="2:34" x14ac:dyDescent="0.2">
      <c r="B30" s="150"/>
      <c r="C30" s="141"/>
      <c r="D30" s="153"/>
      <c r="E30" s="139"/>
      <c r="F30" s="139"/>
      <c r="G30" s="139"/>
      <c r="H30" s="139"/>
      <c r="I30" s="139"/>
      <c r="J30" s="139"/>
      <c r="K30" s="139"/>
      <c r="L30" s="151"/>
      <c r="O30" s="47">
        <v>3</v>
      </c>
      <c r="P30" s="25" t="s">
        <v>49</v>
      </c>
      <c r="Q30" s="55"/>
      <c r="Z30" s="23"/>
      <c r="AA30" s="130" t="s">
        <v>32</v>
      </c>
      <c r="AB30" s="131"/>
      <c r="AC30" s="131"/>
      <c r="AD30" s="131"/>
      <c r="AE30" s="132"/>
      <c r="AF30" s="130" t="s">
        <v>12</v>
      </c>
      <c r="AG30" s="132"/>
    </row>
    <row r="31" spans="2:34" ht="25.5" x14ac:dyDescent="0.2">
      <c r="B31" s="150">
        <f>+B29+1</f>
        <v>8</v>
      </c>
      <c r="C31" s="140" t="str">
        <f>IF(P93&lt;&gt;"",+P93,"")</f>
        <v>BIO MAQUINARIA Y EQUIPOS SAS</v>
      </c>
      <c r="D31" s="152" t="str">
        <f>IF($C$31&lt;&gt;"",+CONCATENATE(Q94," ",Q95," ",Q96," ",Q97," ",Q98," ",Q99," "),"")</f>
        <v xml:space="preserve">901606416      </v>
      </c>
      <c r="E31" s="138">
        <f>IF($C$31&lt;&gt;"",+(S94*$R$94)+(S95*$R$95)+(S96*$R$96)+(S97*$R$97)+(S98*$R$98)+(S99*$R$99),"")</f>
        <v>5438289457</v>
      </c>
      <c r="F31" s="138">
        <f t="shared" ref="F31:K31" si="23">IF($C$31&lt;&gt;"",+(T94*$R$94)+(T95*$R$95)+(T96*$R$96)+(T97*$R$97)+(T98*$R$98)+(T99*$R$99),"")</f>
        <v>5799062829</v>
      </c>
      <c r="G31" s="138">
        <f t="shared" si="23"/>
        <v>42350400</v>
      </c>
      <c r="H31" s="138">
        <f t="shared" si="23"/>
        <v>42350400</v>
      </c>
      <c r="I31" s="138">
        <f t="shared" si="23"/>
        <v>5756712429</v>
      </c>
      <c r="J31" s="138">
        <f t="shared" si="23"/>
        <v>2534391062</v>
      </c>
      <c r="K31" s="138">
        <f t="shared" si="23"/>
        <v>13915993</v>
      </c>
      <c r="L31" s="151" t="str">
        <f>+IF(Q92&lt;&gt;"",+Q92,"")</f>
        <v/>
      </c>
      <c r="P31" s="197" t="s">
        <v>71</v>
      </c>
      <c r="Q31" s="35" t="s">
        <v>24</v>
      </c>
      <c r="R31" s="56" t="s">
        <v>46</v>
      </c>
      <c r="S31" s="35" t="s">
        <v>28</v>
      </c>
      <c r="T31" s="35" t="s">
        <v>13</v>
      </c>
      <c r="U31" s="35" t="s">
        <v>29</v>
      </c>
      <c r="V31" s="35" t="s">
        <v>14</v>
      </c>
      <c r="W31" s="35" t="s">
        <v>2</v>
      </c>
      <c r="X31" s="35" t="s">
        <v>25</v>
      </c>
      <c r="Y31" s="35" t="s">
        <v>26</v>
      </c>
      <c r="Z31" s="41"/>
      <c r="AA31" s="8" t="s">
        <v>0</v>
      </c>
      <c r="AB31" s="8" t="s">
        <v>1</v>
      </c>
      <c r="AC31" s="8" t="s">
        <v>5</v>
      </c>
      <c r="AD31" s="8" t="s">
        <v>17</v>
      </c>
      <c r="AE31" s="8" t="s">
        <v>2</v>
      </c>
      <c r="AF31" s="9" t="s">
        <v>27</v>
      </c>
      <c r="AG31" s="9" t="s">
        <v>18</v>
      </c>
    </row>
    <row r="32" spans="2:34" x14ac:dyDescent="0.2">
      <c r="B32" s="150"/>
      <c r="C32" s="141"/>
      <c r="D32" s="153"/>
      <c r="E32" s="139"/>
      <c r="F32" s="139"/>
      <c r="G32" s="139"/>
      <c r="H32" s="139"/>
      <c r="I32" s="139"/>
      <c r="J32" s="139"/>
      <c r="K32" s="139"/>
      <c r="L32" s="151"/>
      <c r="O32" s="1">
        <v>1</v>
      </c>
      <c r="P32" s="82" t="s">
        <v>80</v>
      </c>
      <c r="Q32" s="83">
        <v>900368842</v>
      </c>
      <c r="R32" s="80">
        <v>0.7</v>
      </c>
      <c r="S32" s="81">
        <v>1443690514</v>
      </c>
      <c r="T32" s="81">
        <v>2707317350</v>
      </c>
      <c r="U32" s="81">
        <v>17262369</v>
      </c>
      <c r="V32" s="81">
        <v>412541997</v>
      </c>
      <c r="W32" s="81">
        <v>2294775353</v>
      </c>
      <c r="X32" s="81">
        <v>294992707</v>
      </c>
      <c r="Y32" s="81">
        <v>136875714</v>
      </c>
      <c r="Z32" s="21"/>
      <c r="AA32" s="37">
        <f>IF($P31&lt;&gt;"",+IF(U32&gt;0,+ROUNDDOWN(S32/U32,2),"INDETERMINADO"),"")</f>
        <v>83.63</v>
      </c>
      <c r="AB32" s="38">
        <f>IF($P31&lt;&gt;"",+IF(T32&gt;0,+ROUNDDOWN(V32/T32,2),"INDETERMINADO"),"")</f>
        <v>0.15</v>
      </c>
      <c r="AC32" s="37">
        <f>IF($P31&lt;&gt;"",+IF(Y32&gt;0,+ROUNDDOWN(X32/Y32,2),"INDETERMINADO"),"")</f>
        <v>2.15</v>
      </c>
      <c r="AD32" s="39">
        <f>IF($P31&lt;&gt;"",+(S32-U32),"")</f>
        <v>1426428145</v>
      </c>
      <c r="AE32" s="39">
        <f>IF($P31&lt;&gt;"",+(T32-V32),"")</f>
        <v>2294775353</v>
      </c>
      <c r="AF32" s="38">
        <f>IF($P31&lt;&gt;"",+IF(W32&gt;0,+ROUNDDOWN(X32/W32,2),"INDETERMINADO"),"")</f>
        <v>0.12</v>
      </c>
      <c r="AG32" s="38">
        <f>IF($P31&lt;&gt;"",+IF(T32&gt;0,+ROUNDDOWN(X32/T32,2),"INDETERMINADO"),"")</f>
        <v>0.1</v>
      </c>
      <c r="AH32" s="21">
        <f t="shared" ref="AH32:AH37" si="24">AE32-W32</f>
        <v>0</v>
      </c>
    </row>
    <row r="33" spans="2:34" x14ac:dyDescent="0.2"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O33" s="1">
        <v>2</v>
      </c>
      <c r="P33" s="1" t="s">
        <v>81</v>
      </c>
      <c r="Q33" s="83">
        <v>76304630</v>
      </c>
      <c r="R33" s="80">
        <v>0.3</v>
      </c>
      <c r="S33" s="81">
        <v>2083469195</v>
      </c>
      <c r="T33" s="81">
        <v>2884253694</v>
      </c>
      <c r="U33" s="81">
        <v>65295331</v>
      </c>
      <c r="V33" s="81">
        <v>199258429</v>
      </c>
      <c r="W33" s="81">
        <v>2684995265</v>
      </c>
      <c r="X33" s="81">
        <v>207441339</v>
      </c>
      <c r="Y33" s="81">
        <v>37623088</v>
      </c>
      <c r="Z33" s="21">
        <f>(V33+W33)-T33</f>
        <v>0</v>
      </c>
      <c r="AA33" s="37">
        <f>IF($P32&lt;&gt;"",+IF(U33&gt;0,+ROUNDDOWN(S33/U33,2),"INDETERMINADO"),"")</f>
        <v>31.9</v>
      </c>
      <c r="AB33" s="38">
        <f>IF($P32&lt;&gt;"",+IF(T33&gt;0,+ROUNDDOWN(V33/T33,2),"INDETERMINADO"),"")</f>
        <v>0.06</v>
      </c>
      <c r="AC33" s="37">
        <f>IF($P32&lt;&gt;"",+IF(Y33&gt;0,+ROUNDDOWN(X33/Y33,2),"INDETERMINADO"),"")</f>
        <v>5.51</v>
      </c>
      <c r="AD33" s="39">
        <f>IF($P32&lt;&gt;"",+(S33-U33),"")</f>
        <v>2018173864</v>
      </c>
      <c r="AE33" s="39">
        <f>IF($P32&lt;&gt;"",+(T33-V33),"")</f>
        <v>2684995265</v>
      </c>
      <c r="AF33" s="38">
        <f>IF($P32&lt;&gt;"",+IF(W33&gt;0,+ROUNDDOWN(X33/W33,2),"INDETERMINADO"),"")</f>
        <v>7.0000000000000007E-2</v>
      </c>
      <c r="AG33" s="38">
        <f>IF($P32&lt;&gt;"",+IF(T33&gt;0,+ROUNDDOWN(X33/T33,2),"INDETERMINADO"),"")</f>
        <v>7.0000000000000007E-2</v>
      </c>
      <c r="AH33" s="21">
        <f t="shared" si="24"/>
        <v>0</v>
      </c>
    </row>
    <row r="34" spans="2:34" x14ac:dyDescent="0.2">
      <c r="B34" s="154" t="s">
        <v>4</v>
      </c>
      <c r="C34" s="154" t="s">
        <v>23</v>
      </c>
      <c r="D34" s="155" t="s">
        <v>32</v>
      </c>
      <c r="E34" s="155"/>
      <c r="F34" s="155"/>
      <c r="G34" s="155"/>
      <c r="H34" s="155"/>
      <c r="I34" s="155"/>
      <c r="J34" s="156" t="s">
        <v>12</v>
      </c>
      <c r="K34" s="156"/>
      <c r="L34" s="156"/>
      <c r="O34" s="1">
        <v>3</v>
      </c>
      <c r="P34" s="31"/>
      <c r="Q34" s="48"/>
      <c r="R34" s="29"/>
      <c r="S34" s="30"/>
      <c r="T34" s="30"/>
      <c r="U34" s="30"/>
      <c r="V34" s="30"/>
      <c r="W34" s="30"/>
      <c r="X34" s="30"/>
      <c r="Y34" s="30"/>
      <c r="Z34" s="21">
        <f>(V34+W34)-T34</f>
        <v>0</v>
      </c>
      <c r="AA34" s="37" t="str">
        <f t="shared" ref="AA32:AA37" si="25">IF($P34&lt;&gt;"",+IF(U34&gt;0,+ROUNDDOWN(S34/U34,2),"INDETERMINADO"),"")</f>
        <v/>
      </c>
      <c r="AB34" s="38" t="str">
        <f t="shared" ref="AB32:AB37" si="26">IF($P34&lt;&gt;"",+IF(T34&gt;0,+ROUNDDOWN(V34/T34,2),"INDETERMINADO"),"")</f>
        <v/>
      </c>
      <c r="AC34" s="37" t="str">
        <f t="shared" ref="AC32:AC37" si="27">IF($P34&lt;&gt;"",+IF(Y34&gt;0,+ROUNDDOWN(X34/Y34,2),"INDETERMINADO"),"")</f>
        <v/>
      </c>
      <c r="AD34" s="39" t="str">
        <f t="shared" ref="AD32:AE37" si="28">IF($P34&lt;&gt;"",+(S34-U34),"")</f>
        <v/>
      </c>
      <c r="AE34" s="39" t="str">
        <f t="shared" si="28"/>
        <v/>
      </c>
      <c r="AF34" s="38" t="str">
        <f t="shared" ref="AF32:AF37" si="29">IF($P34&lt;&gt;"",+IF(W34&gt;0,+ROUNDDOWN(X34/W34,2),"INDETERMINADO"),"")</f>
        <v/>
      </c>
      <c r="AG34" s="38" t="str">
        <f t="shared" ref="AG32:AG37" si="30">IF($P34&lt;&gt;"",+IF(T34&gt;0,+ROUNDDOWN(X34/T34,2),"INDETERMINADO"),"")</f>
        <v/>
      </c>
      <c r="AH34" s="21" t="e">
        <f t="shared" si="24"/>
        <v>#VALUE!</v>
      </c>
    </row>
    <row r="35" spans="2:34" x14ac:dyDescent="0.2">
      <c r="B35" s="154"/>
      <c r="C35" s="154"/>
      <c r="D35" s="8" t="s">
        <v>0</v>
      </c>
      <c r="E35" s="8" t="s">
        <v>1</v>
      </c>
      <c r="F35" s="8" t="s">
        <v>5</v>
      </c>
      <c r="G35" s="8" t="s">
        <v>17</v>
      </c>
      <c r="H35" s="8" t="s">
        <v>2</v>
      </c>
      <c r="I35" s="8" t="s">
        <v>3</v>
      </c>
      <c r="J35" s="9" t="s">
        <v>27</v>
      </c>
      <c r="K35" s="9" t="s">
        <v>18</v>
      </c>
      <c r="L35" s="8" t="s">
        <v>3</v>
      </c>
      <c r="O35" s="1">
        <v>4</v>
      </c>
      <c r="P35" s="31"/>
      <c r="Q35" s="48"/>
      <c r="R35" s="29"/>
      <c r="S35" s="30"/>
      <c r="T35" s="30"/>
      <c r="U35" s="30"/>
      <c r="V35" s="30"/>
      <c r="W35" s="30"/>
      <c r="X35" s="30"/>
      <c r="Y35" s="30"/>
      <c r="Z35" s="21">
        <f>(V35+W35)-T35</f>
        <v>0</v>
      </c>
      <c r="AA35" s="37" t="str">
        <f t="shared" si="25"/>
        <v/>
      </c>
      <c r="AB35" s="38" t="str">
        <f t="shared" si="26"/>
        <v/>
      </c>
      <c r="AC35" s="37" t="str">
        <f t="shared" si="27"/>
        <v/>
      </c>
      <c r="AD35" s="39" t="str">
        <f t="shared" si="28"/>
        <v/>
      </c>
      <c r="AE35" s="39" t="str">
        <f t="shared" si="28"/>
        <v/>
      </c>
      <c r="AF35" s="38" t="str">
        <f t="shared" si="29"/>
        <v/>
      </c>
      <c r="AG35" s="38" t="str">
        <f t="shared" si="30"/>
        <v/>
      </c>
      <c r="AH35" s="21" t="e">
        <f t="shared" si="24"/>
        <v>#VALUE!</v>
      </c>
    </row>
    <row r="36" spans="2:34" x14ac:dyDescent="0.2">
      <c r="B36" s="165">
        <v>1</v>
      </c>
      <c r="C36" s="166" t="str">
        <f>+IF(C17&lt;&gt;"",+C17,"")</f>
        <v>ALOGAR</v>
      </c>
      <c r="D36" s="13">
        <f>+IF(C17&lt;&gt;"",+IF(G17&gt;0,+ROUNDDOWN(+E17/G17,2),"Indeterminado"),"")</f>
        <v>8.66</v>
      </c>
      <c r="E36" s="12">
        <f>+IF(C17&lt;&gt;"",+IF(F17&gt;0,+ROUNDDOWN(+H17/F17,2),"Indeterminado"),"")</f>
        <v>0.08</v>
      </c>
      <c r="F36" s="13" t="str">
        <f>+IF(C17&lt;&gt;"",+IF(K17&gt;0,+ROUNDDOWN(+J17/K17,2),"Indeterminado"),"")</f>
        <v>Indeterminado</v>
      </c>
      <c r="G36" s="51">
        <f>+IF(C17&lt;&gt;"",+S14-U14,"")</f>
        <v>645286472</v>
      </c>
      <c r="H36" s="51">
        <f>+IF(C17&lt;&gt;"",+T14-V14,"")</f>
        <v>875586468</v>
      </c>
      <c r="I36" s="170" t="str">
        <f>++IF(C17&lt;&gt;"",+IF(D37="Cumple",+IF(E37="Cumple",+IF(F37="Cumple",+IF(G37="Cumple",+IF(H37="Cumple","CUMPLE","NO CUMPLE"),"NO CUMPLE"),"NO CUMPLE"),"NO CUMPLE"),"NO CUMPLE"),"")</f>
        <v>CUMPLE</v>
      </c>
      <c r="J36" s="52">
        <f>+IF(C17&lt;&gt;"",+IF(I17&gt;0,+ROUNDDOWN(+J17/I17,2),"Indeterminado"),"")</f>
        <v>0.38</v>
      </c>
      <c r="K36" s="52">
        <f>+IF(C17&lt;&gt;"",+IF(F17&gt;0,+ROUNDDOWN(+J17/F17,2),"Indeterminado"),"")</f>
        <v>0.35</v>
      </c>
      <c r="L36" s="170" t="str">
        <f>+IF(C17&lt;&gt;"",+IF(J37="Cumple",+IF(K37="Cumple","CUMPLE","NO CUMPLE"),"NO CUMPLE"),"")</f>
        <v>CUMPLE</v>
      </c>
      <c r="M36" s="23"/>
      <c r="O36" s="1">
        <v>5</v>
      </c>
      <c r="P36" s="31"/>
      <c r="Q36" s="48"/>
      <c r="R36" s="29"/>
      <c r="S36" s="30"/>
      <c r="T36" s="30"/>
      <c r="U36" s="30"/>
      <c r="V36" s="30"/>
      <c r="W36" s="30"/>
      <c r="X36" s="30"/>
      <c r="Y36" s="30"/>
      <c r="Z36" s="21">
        <f>(V36+W36)-T36</f>
        <v>0</v>
      </c>
      <c r="AA36" s="37" t="str">
        <f t="shared" si="25"/>
        <v/>
      </c>
      <c r="AB36" s="38" t="str">
        <f t="shared" si="26"/>
        <v/>
      </c>
      <c r="AC36" s="37" t="str">
        <f t="shared" si="27"/>
        <v/>
      </c>
      <c r="AD36" s="39" t="str">
        <f t="shared" si="28"/>
        <v/>
      </c>
      <c r="AE36" s="39" t="str">
        <f t="shared" si="28"/>
        <v/>
      </c>
      <c r="AF36" s="38" t="str">
        <f t="shared" si="29"/>
        <v/>
      </c>
      <c r="AG36" s="38" t="str">
        <f t="shared" si="30"/>
        <v/>
      </c>
      <c r="AH36" s="21" t="e">
        <f t="shared" si="24"/>
        <v>#VALUE!</v>
      </c>
    </row>
    <row r="37" spans="2:34" x14ac:dyDescent="0.2">
      <c r="B37" s="165"/>
      <c r="C37" s="166"/>
      <c r="D37" s="14" t="str">
        <f>+IF(C17&lt;&gt;"",+IF(D36&gt;=$L$7,"Cumple","NO CUMPLE"),"")</f>
        <v>Cumple</v>
      </c>
      <c r="E37" s="15" t="str">
        <f>+IF(C17&lt;&gt;"",+IF(E36&lt;=$L$8,"Cumple","NO CUMPLE"),"")</f>
        <v>Cumple</v>
      </c>
      <c r="F37" s="15" t="str">
        <f>+IF(C17&lt;&gt;"",+IF(F36&gt;=$L$9,"Cumple", "NO CUMPLE"),"")</f>
        <v>Cumple</v>
      </c>
      <c r="G37" s="53" t="str">
        <f>+IF(C17&lt;&gt;"",+IF(G36&gt;=$L$10,"Cumple", "NO CUMPLE"),"")</f>
        <v>Cumple</v>
      </c>
      <c r="H37" s="53" t="str">
        <f>+IF(C17&lt;&gt;"",+IF(H36&gt;=$L$11,"Cumple", "NO CUMPLE"),"")</f>
        <v>Cumple</v>
      </c>
      <c r="I37" s="171"/>
      <c r="J37" s="53" t="str">
        <f>+IF(C17&lt;&gt;"",+IF(J36&gt;=$L$12,"Cumple", "NO CUMPLE"),"")</f>
        <v>Cumple</v>
      </c>
      <c r="K37" s="53" t="str">
        <f>+IF(C17&lt;&gt;"",+IF(K36&gt;=$L$13,"Cumple", "NO CUMPLE"),"")</f>
        <v>Cumple</v>
      </c>
      <c r="L37" s="171"/>
      <c r="M37" s="23"/>
      <c r="O37" s="1">
        <v>6</v>
      </c>
      <c r="P37" s="31"/>
      <c r="Q37" s="48"/>
      <c r="R37" s="29"/>
      <c r="S37" s="30"/>
      <c r="T37" s="30"/>
      <c r="U37" s="30"/>
      <c r="V37" s="30"/>
      <c r="W37" s="30"/>
      <c r="X37" s="30"/>
      <c r="Y37" s="30"/>
      <c r="Z37" s="21">
        <f>(V37+W37)-T37</f>
        <v>0</v>
      </c>
      <c r="AA37" s="37" t="str">
        <f t="shared" si="25"/>
        <v/>
      </c>
      <c r="AB37" s="38" t="str">
        <f t="shared" si="26"/>
        <v/>
      </c>
      <c r="AC37" s="37" t="str">
        <f t="shared" si="27"/>
        <v/>
      </c>
      <c r="AD37" s="39" t="str">
        <f t="shared" si="28"/>
        <v/>
      </c>
      <c r="AE37" s="39" t="str">
        <f t="shared" si="28"/>
        <v/>
      </c>
      <c r="AF37" s="38" t="str">
        <f t="shared" si="29"/>
        <v/>
      </c>
      <c r="AG37" s="38" t="str">
        <f t="shared" si="30"/>
        <v/>
      </c>
      <c r="AH37" s="21" t="e">
        <f t="shared" si="24"/>
        <v>#VALUE!</v>
      </c>
    </row>
    <row r="38" spans="2:34" x14ac:dyDescent="0.2">
      <c r="B38" s="165">
        <f>+B36+1</f>
        <v>2</v>
      </c>
      <c r="C38" s="166" t="str">
        <f>+IF(C19&lt;&gt;"",+C19,"")</f>
        <v>CONSORCIO VIAL RS</v>
      </c>
      <c r="D38" s="13">
        <f>+IF(C19&lt;&gt;"",+IF(G19&gt;0,+ROUNDDOWN(+E19/G19,2),"Indeterminado"),"")</f>
        <v>213.5</v>
      </c>
      <c r="E38" s="12">
        <f>+IF(C19&lt;&gt;"",+IF(F19&gt;0,+ROUNDDOWN(+H19/F19,2),"Indeterminado"),"")</f>
        <v>7.0000000000000007E-2</v>
      </c>
      <c r="F38" s="13">
        <f>+IF(C19&lt;&gt;"",+IF(K19&gt;0,+ROUNDDOWN(+J19/K19,2),"Indeterminado"),"")</f>
        <v>48.07</v>
      </c>
      <c r="G38" s="51">
        <f>+IF(C19&lt;&gt;"",+S26-U26,"")</f>
        <v>1525272096</v>
      </c>
      <c r="H38" s="51">
        <f>+IF(C19&lt;&gt;"",+T26-V26,"")</f>
        <v>2071447096</v>
      </c>
      <c r="I38" s="170" t="str">
        <f>++IF(C19&lt;&gt;"",+IF(D39="Cumple",+IF(E39="Cumple",+IF(F39="Cumple",+IF(G39="Cumple",+IF(H39="Cumple","CUMPLE","NO CUMPLE"),"NO CUMPLE"),"NO CUMPLE"),"NO CUMPLE"),"NO CUMPLE"),"")</f>
        <v>CUMPLE</v>
      </c>
      <c r="J38" s="52">
        <f>+IF(C19&lt;&gt;"",+IF(I19&gt;0,+ROUNDDOWN(+J19/I19,2),"Indeterminado"),"")</f>
        <v>7.0000000000000007E-2</v>
      </c>
      <c r="K38" s="52">
        <f>+IF(C19&lt;&gt;"",+IF(F19&gt;0,+ROUNDDOWN(+J19/F19,2),"Indeterminado"),"")</f>
        <v>0.06</v>
      </c>
      <c r="L38" s="170" t="str">
        <f>+IF(C19&lt;&gt;"",+IF(J39="Cumple",+IF(K39="Cumple","CUMPLE","NO CUMPLE"),"NO CUMPLE"),"")</f>
        <v>CUMPLE</v>
      </c>
      <c r="M38" s="23"/>
      <c r="P38" s="34" t="s">
        <v>47</v>
      </c>
      <c r="Q38" s="49"/>
      <c r="R38" s="32">
        <f t="shared" ref="R38:Y38" si="31">SUM(R32:R37)</f>
        <v>1</v>
      </c>
      <c r="S38" s="33">
        <f t="shared" si="31"/>
        <v>3527159709</v>
      </c>
      <c r="T38" s="33">
        <f t="shared" si="31"/>
        <v>5591571044</v>
      </c>
      <c r="U38" s="33">
        <f t="shared" si="31"/>
        <v>82557700</v>
      </c>
      <c r="V38" s="33">
        <f t="shared" si="31"/>
        <v>611800426</v>
      </c>
      <c r="W38" s="33">
        <f t="shared" si="31"/>
        <v>4979770618</v>
      </c>
      <c r="X38" s="33">
        <f t="shared" si="31"/>
        <v>502434046</v>
      </c>
      <c r="Y38" s="33">
        <f t="shared" si="31"/>
        <v>174498802</v>
      </c>
    </row>
    <row r="39" spans="2:34" x14ac:dyDescent="0.2">
      <c r="B39" s="165"/>
      <c r="C39" s="166"/>
      <c r="D39" s="14" t="str">
        <f>+IF(C19&lt;&gt;"",+IF(D38&gt;=$L$7,"Cumple","NO CUMPLE"),"")</f>
        <v>Cumple</v>
      </c>
      <c r="E39" s="15" t="str">
        <f>+IF(C19&lt;&gt;"",+IF(E38&lt;=$L$8,"Cumple","NO CUMPLE"),"")</f>
        <v>Cumple</v>
      </c>
      <c r="F39" s="15" t="str">
        <f>+IF(C19&lt;&gt;"",+IF(F38&gt;=$L$9,"Cumple", "NO CUMPLE"),"")</f>
        <v>Cumple</v>
      </c>
      <c r="G39" s="53" t="str">
        <f>+IF(C19&lt;&gt;"",+IF(G38&gt;=$L$10,"Cumple", "NO CUMPLE"),"")</f>
        <v>Cumple</v>
      </c>
      <c r="H39" s="53" t="str">
        <f>+IF(C19&lt;&gt;"",+IF(H38&gt;=$L$11,"Cumple", "NO CUMPLE"),"")</f>
        <v>Cumple</v>
      </c>
      <c r="I39" s="171"/>
      <c r="J39" s="53" t="str">
        <f>+IF(C19&lt;&gt;"",+IF(J38&gt;=$L$12,"Cumple", "NO CUMPLE"),"")</f>
        <v>Cumple</v>
      </c>
      <c r="K39" s="53" t="str">
        <f>+IF(C19&lt;&gt;"",+IF(K38&gt;=$L$13,"Cumple", "NO CUMPLE"),"")</f>
        <v>Cumple</v>
      </c>
      <c r="L39" s="171"/>
      <c r="M39" s="23"/>
      <c r="Q39" s="27"/>
      <c r="S39" s="21"/>
      <c r="U39" s="21"/>
    </row>
    <row r="40" spans="2:34" x14ac:dyDescent="0.2">
      <c r="B40" s="165">
        <f>+B38+1</f>
        <v>3</v>
      </c>
      <c r="C40" s="166" t="str">
        <f>+IF(C21&lt;&gt;"",+C21,"")</f>
        <v>CONSORCIO EL MONUMENTAL</v>
      </c>
      <c r="D40" s="13">
        <f>+IF(C21&lt;&gt;"",+IF(G21&gt;0,+ROUNDDOWN(+E21/G21,2),"Indeterminado"),"")</f>
        <v>51.64</v>
      </c>
      <c r="E40" s="12">
        <f>+IF(C21&lt;&gt;"",+IF(F21&gt;0,+ROUNDDOWN(+H21/F21,2),"Indeterminado"),"")</f>
        <v>0.12</v>
      </c>
      <c r="F40" s="13">
        <f>+IF(C21&lt;&gt;"",+IF(K21&gt;0,+ROUNDDOWN(+J21/K21,2),"Indeterminado"),"")</f>
        <v>2.5</v>
      </c>
      <c r="G40" s="51">
        <f>+IF(C21&lt;&gt;"",+S38-U38,"")</f>
        <v>3444602009</v>
      </c>
      <c r="H40" s="51">
        <f>+IF(C21&lt;&gt;"",+T38-V38,"")</f>
        <v>4979770618</v>
      </c>
      <c r="I40" s="170" t="str">
        <f>++IF(C21&lt;&gt;"",+IF(D41="Cumple",+IF(E41="Cumple",+IF(F41="Cumple",+IF(G41="Cumple",+IF(H41="Cumple","CUMPLE","NO CUMPLE"),"NO CUMPLE"),"NO CUMPLE"),"NO CUMPLE"),"NO CUMPLE"),"")</f>
        <v>CUMPLE</v>
      </c>
      <c r="J40" s="52">
        <f>+IF(C21&lt;&gt;"",+IF(I21&gt;0,+ROUNDDOWN(+J21/I21,2),"Indeterminado"),"")</f>
        <v>0.11</v>
      </c>
      <c r="K40" s="52">
        <f>+IF(C21&lt;&gt;"",+IF(F21&gt;0,+ROUNDDOWN(+J21/F21,2),"Indeterminado"),"")</f>
        <v>0.09</v>
      </c>
      <c r="L40" s="170" t="str">
        <f>+IF(C21&lt;&gt;"",+IF(J41="Cumple",+IF(K41="Cumple","CUMPLE","NO CUMPLE"),"NO CUMPLE"),"")</f>
        <v>CUMPLE</v>
      </c>
      <c r="M40" s="23"/>
      <c r="Q40" s="27"/>
      <c r="S40" s="21"/>
    </row>
    <row r="41" spans="2:34" x14ac:dyDescent="0.2">
      <c r="B41" s="165"/>
      <c r="C41" s="166"/>
      <c r="D41" s="14" t="str">
        <f>+IF(C21&lt;&gt;"",+IF(D40&gt;=$L$7,"Cumple","NO CUMPLE"),"")</f>
        <v>Cumple</v>
      </c>
      <c r="E41" s="15" t="str">
        <f>+IF(C21&lt;&gt;"",+IF(E40&lt;=$L$8,"Cumple","NO CUMPLE"),"")</f>
        <v>Cumple</v>
      </c>
      <c r="F41" s="15" t="str">
        <f>+IF(C21&lt;&gt;"",+IF(F40&gt;=$L$9,"Cumple", "NO CUMPLE"),"")</f>
        <v>Cumple</v>
      </c>
      <c r="G41" s="53" t="str">
        <f>+IF(C21&lt;&gt;"",+IF(G40&gt;=$L$10,"Cumple", "NO CUMPLE"),"")</f>
        <v>Cumple</v>
      </c>
      <c r="H41" s="53" t="str">
        <f>+IF(C21&lt;&gt;"",+IF(H40&gt;=$L$11,"Cumple", "NO CUMPLE"),"")</f>
        <v>Cumple</v>
      </c>
      <c r="I41" s="171"/>
      <c r="J41" s="53" t="str">
        <f>+IF(C21&lt;&gt;"",+IF(J40&gt;=$L$12,"Cumple", "NO CUMPLE"),"")</f>
        <v>Cumple</v>
      </c>
      <c r="K41" s="53" t="str">
        <f>+IF(C21&lt;&gt;"",+IF(K40&gt;=$L$13,"Cumple", "NO CUMPLE"),"")</f>
        <v>Cumple</v>
      </c>
      <c r="L41" s="171"/>
      <c r="M41" s="23"/>
      <c r="Q41" s="27"/>
      <c r="U41" s="21"/>
    </row>
    <row r="42" spans="2:34" x14ac:dyDescent="0.2">
      <c r="B42" s="165">
        <f>+B40+1</f>
        <v>4</v>
      </c>
      <c r="C42" s="166" t="str">
        <f>+IF(C23&lt;&gt;"",+C23,"")</f>
        <v>CONSORCIO PROTERRA</v>
      </c>
      <c r="D42" s="13">
        <f>+IF(C23&lt;&gt;"",+IF(G23&gt;0,+ROUNDDOWN(+E23/G23,2),"Indeterminado"),"")</f>
        <v>2.75</v>
      </c>
      <c r="E42" s="12">
        <f>+IF(C23&lt;&gt;"",+IF(F23&gt;0,+ROUNDDOWN(+H23/F23,2),"Indeterminado"),"")</f>
        <v>0.68</v>
      </c>
      <c r="F42" s="13">
        <f>+IF(C23&lt;&gt;"",+IF(K23&gt;0,+ROUNDDOWN(+J23/K23,2),"Indeterminado"),"")</f>
        <v>1.08</v>
      </c>
      <c r="G42" s="51">
        <f>+IF(C23&lt;&gt;"",+S50-U50,"")</f>
        <v>11527290423</v>
      </c>
      <c r="H42" s="51">
        <f>+IF(C23&lt;&gt;"",+T50-V50,"")</f>
        <v>9496240899</v>
      </c>
      <c r="I42" s="170" t="str">
        <f>++IF(C23&lt;&gt;"",+IF(D43="Cumple",+IF(E43="Cumple",+IF(F43="Cumple",+IF(G43="Cumple",+IF(H43="Cumple","CUMPLE","NO CUMPLE"),"NO CUMPLE"),"NO CUMPLE"),"NO CUMPLE"),"NO CUMPLE"),"")</f>
        <v>CUMPLE</v>
      </c>
      <c r="J42" s="52">
        <f>+IF(C23&lt;&gt;"",+IF(I23&gt;0,+ROUNDDOWN(+J23/I23,2),"Indeterminado"),"")</f>
        <v>0.12</v>
      </c>
      <c r="K42" s="52">
        <f>+IF(C23&lt;&gt;"",+IF(F23&gt;0,+ROUNDDOWN(+J23/F23,2),"Indeterminado"),"")</f>
        <v>0.04</v>
      </c>
      <c r="L42" s="170" t="str">
        <f>+IF(C23&lt;&gt;"",+IF(J43="Cumple",+IF(K43="Cumple","CUMPLE","NO CUMPLE"),"NO CUMPLE"),"")</f>
        <v>CUMPLE</v>
      </c>
      <c r="M42" s="23"/>
      <c r="N42" s="23" t="str">
        <f>+IF($C$23&lt;&gt;"",+IF(H42&lt;&gt;W50,"Error en registro de datos",""),"")</f>
        <v/>
      </c>
      <c r="P42" s="25" t="s">
        <v>49</v>
      </c>
      <c r="Q42" s="54"/>
      <c r="Z42" s="23"/>
      <c r="AA42" s="130" t="s">
        <v>32</v>
      </c>
      <c r="AB42" s="131"/>
      <c r="AC42" s="131"/>
      <c r="AD42" s="131"/>
      <c r="AE42" s="132"/>
      <c r="AF42" s="130" t="s">
        <v>12</v>
      </c>
      <c r="AG42" s="132"/>
    </row>
    <row r="43" spans="2:34" x14ac:dyDescent="0.2">
      <c r="B43" s="165"/>
      <c r="C43" s="166"/>
      <c r="D43" s="14" t="str">
        <f>+IF(C23&lt;&gt;"",+IF(D42&gt;=$L$7,"Cumple","NO CUMPLE"),"")</f>
        <v>Cumple</v>
      </c>
      <c r="E43" s="15" t="str">
        <f>+IF(C23&lt;&gt;"",+IF(E42&lt;=$L$8,"Cumple","NO CUMPLE"),"")</f>
        <v>Cumple</v>
      </c>
      <c r="F43" s="15" t="str">
        <f>+IF(C23&lt;&gt;"",+IF(F42&gt;=$L$9,"Cumple", "NO CUMPLE"),"")</f>
        <v>Cumple</v>
      </c>
      <c r="G43" s="53" t="str">
        <f>+IF(C23&lt;&gt;"",+IF(G42&gt;=$L$10,"Cumple", "NO CUMPLE"),"")</f>
        <v>Cumple</v>
      </c>
      <c r="H43" s="53" t="str">
        <f>+IF(C23&lt;&gt;"",+IF(H42&gt;=$L$11,"Cumple", "NO CUMPLE"),"")</f>
        <v>Cumple</v>
      </c>
      <c r="I43" s="171"/>
      <c r="J43" s="53" t="s">
        <v>60</v>
      </c>
      <c r="K43" s="53" t="s">
        <v>58</v>
      </c>
      <c r="L43" s="171"/>
      <c r="M43" s="23"/>
      <c r="O43" s="47">
        <v>4</v>
      </c>
      <c r="P43" s="196" t="s">
        <v>72</v>
      </c>
      <c r="Q43" s="35" t="s">
        <v>24</v>
      </c>
      <c r="R43" s="36" t="s">
        <v>48</v>
      </c>
      <c r="S43" s="35" t="s">
        <v>28</v>
      </c>
      <c r="T43" s="35" t="s">
        <v>13</v>
      </c>
      <c r="U43" s="35" t="s">
        <v>29</v>
      </c>
      <c r="V43" s="35" t="s">
        <v>14</v>
      </c>
      <c r="W43" s="35" t="s">
        <v>2</v>
      </c>
      <c r="X43" s="35" t="s">
        <v>25</v>
      </c>
      <c r="Y43" s="35" t="s">
        <v>26</v>
      </c>
      <c r="Z43" s="41"/>
      <c r="AA43" s="8" t="s">
        <v>0</v>
      </c>
      <c r="AB43" s="8" t="s">
        <v>1</v>
      </c>
      <c r="AC43" s="8" t="s">
        <v>5</v>
      </c>
      <c r="AD43" s="8" t="s">
        <v>17</v>
      </c>
      <c r="AE43" s="8" t="s">
        <v>2</v>
      </c>
      <c r="AF43" s="9" t="s">
        <v>27</v>
      </c>
      <c r="AG43" s="9" t="s">
        <v>18</v>
      </c>
    </row>
    <row r="44" spans="2:34" x14ac:dyDescent="0.2">
      <c r="B44" s="165">
        <f>+B42+1</f>
        <v>5</v>
      </c>
      <c r="C44" s="166" t="str">
        <f>+IF(C25&lt;&gt;"",+C25,"")</f>
        <v>CONSULTORIA Y CONSTRUCCIONES DARLEV SAS</v>
      </c>
      <c r="D44" s="13">
        <f>+IF(C25&lt;&gt;"",+IF(G25&gt;0,+ROUNDDOWN(+E25/G25,2),"Indeterminado"),"")</f>
        <v>27.38</v>
      </c>
      <c r="E44" s="12">
        <f>+IF(C25&lt;&gt;"",+IF(F25&gt;0,+ROUNDDOWN(+H25/F25,2),"Indeterminado"),"")</f>
        <v>0.37</v>
      </c>
      <c r="F44" s="13">
        <f>+IF(C25&lt;&gt;"",+IF(K25&gt;0,+ROUNDDOWN(+J25/K25,2),"Indeterminado"),"")</f>
        <v>198.11</v>
      </c>
      <c r="G44" s="51">
        <f>+IF(C25&lt;&gt;"",+S64-U64,"")</f>
        <v>1317274614</v>
      </c>
      <c r="H44" s="51">
        <f>+IF(C25&lt;&gt;"",+T64-V64,"")</f>
        <v>907676534</v>
      </c>
      <c r="I44" s="170" t="str">
        <f>++IF(C25&lt;&gt;"",+IF(D45="Cumple",+IF(E45="Cumple",+IF(F45="Cumple",+IF(G45="Cumple",+IF(H45="Cumple","CUMPLE","NO CUMPLE"),"NO CUMPLE"),"NO CUMPLE"),"NO CUMPLE"),"NO CUMPLE"),"")</f>
        <v>CUMPLE</v>
      </c>
      <c r="J44" s="52">
        <f>+IF(C25&lt;&gt;"",+IF(I25&gt;0,+ROUNDDOWN(+J25/I25,2),"Indeterminado"),"")</f>
        <v>0.24</v>
      </c>
      <c r="K44" s="52">
        <f>+IF(C25&lt;&gt;"",+IF(F25&gt;0,+ROUNDDOWN(+J25/F25,2),"Indeterminado"),"")</f>
        <v>0.14000000000000001</v>
      </c>
      <c r="L44" s="170" t="str">
        <f>+IF(C25&lt;&gt;"",+IF(J45="Cumple",+IF(K45="Cumple","CUMPLE","NO CUMPLE"),"NO CUMPLE"),"")</f>
        <v>CUMPLE</v>
      </c>
      <c r="M44" s="23"/>
      <c r="N44" s="23" t="str">
        <f>+IF($C$25&lt;&gt;"",+IF(H44&lt;&gt;W64,"Error en registro de datos",""),"")</f>
        <v/>
      </c>
      <c r="O44" s="1">
        <v>1</v>
      </c>
      <c r="P44" s="68" t="s">
        <v>82</v>
      </c>
      <c r="Q44" s="48">
        <v>806009551</v>
      </c>
      <c r="R44" s="29">
        <v>0.9</v>
      </c>
      <c r="S44" s="30">
        <v>17139034891</v>
      </c>
      <c r="T44" s="30">
        <v>28363928113</v>
      </c>
      <c r="U44" s="30">
        <v>6316603268</v>
      </c>
      <c r="V44" s="30">
        <v>19699022214</v>
      </c>
      <c r="W44" s="30">
        <v>8664905899</v>
      </c>
      <c r="X44" s="30">
        <v>1136730870</v>
      </c>
      <c r="Y44" s="30">
        <v>1062432598</v>
      </c>
      <c r="Z44" s="30"/>
      <c r="AA44" s="37">
        <f t="shared" ref="AA44" si="32">IF($P44&lt;&gt;"",+IF(U44&gt;0,+ROUNDDOWN(S44/U44,2),"INDETERMINADO"),"")</f>
        <v>2.71</v>
      </c>
      <c r="AB44" s="38">
        <f t="shared" ref="AB44" si="33">IF($P44&lt;&gt;"",+IF(T44&gt;0,+ROUNDDOWN(V44/T44,2),"INDETERMINADO"),"")</f>
        <v>0.69</v>
      </c>
      <c r="AC44" s="37">
        <f t="shared" ref="AC44" si="34">IF($P44&lt;&gt;"",+IF(Y44&gt;0,+ROUNDDOWN(X44/Y44,2),"INDETERMINADO"),"")</f>
        <v>1.06</v>
      </c>
      <c r="AD44" s="39">
        <f t="shared" ref="AD44" si="35">IF($P44&lt;&gt;"",+(S44-U44),"")</f>
        <v>10822431623</v>
      </c>
      <c r="AE44" s="39">
        <f t="shared" ref="AE44" si="36">IF($P44&lt;&gt;"",+(T44-V44),"")</f>
        <v>8664905899</v>
      </c>
      <c r="AF44" s="38">
        <f t="shared" ref="AF44" si="37">IF($P44&lt;&gt;"",+IF(W44&gt;0,+ROUNDDOWN(X44/W44,2),"INDETERMINADO"),"")</f>
        <v>0.13</v>
      </c>
      <c r="AG44" s="38">
        <f t="shared" ref="AG44" si="38">IF($P44&lt;&gt;"",+IF(T44&gt;0,+ROUNDDOWN(X44/T44,2),"INDETERMINADO"),"")</f>
        <v>0.04</v>
      </c>
      <c r="AH44" s="21">
        <f>AE44-W45</f>
        <v>7833570899</v>
      </c>
    </row>
    <row r="45" spans="2:34" x14ac:dyDescent="0.2">
      <c r="B45" s="165"/>
      <c r="C45" s="166"/>
      <c r="D45" s="14" t="str">
        <f>+IF(C25&lt;&gt;"",+IF(D44&gt;=$L$7,"Cumple","NO CUMPLE"),"")</f>
        <v>Cumple</v>
      </c>
      <c r="E45" s="15" t="str">
        <f>+IF(C25&lt;&gt;"",+IF(E44&lt;=$L$8,"Cumple","NO CUMPLE"),"")</f>
        <v>Cumple</v>
      </c>
      <c r="F45" s="15" t="str">
        <f>+IF(C25&lt;&gt;"",+IF(F44&gt;=$L$9,"Cumple", "NO CUMPLE"),"")</f>
        <v>Cumple</v>
      </c>
      <c r="G45" s="53" t="str">
        <f>+IF(C25&lt;&gt;"",+IF(G44&gt;=$L$10,"Cumple", "NO CUMPLE"),"")</f>
        <v>Cumple</v>
      </c>
      <c r="H45" s="53" t="str">
        <f>+IF(C25&lt;&gt;"",+IF(H44&gt;=$L$11,"Cumple", "NO CUMPLE"),"")</f>
        <v>Cumple</v>
      </c>
      <c r="I45" s="171"/>
      <c r="J45" s="53" t="str">
        <f>+IF(C25&lt;&gt;"",+IF(J44&gt;=$L$12,"Cumple", "NO CUMPLE"),"")</f>
        <v>Cumple</v>
      </c>
      <c r="K45" s="53" t="str">
        <f>+IF(C25&lt;&gt;"",+IF(K44&gt;=$L$13,"Cumple", "NO CUMPLE"),"")</f>
        <v>Cumple</v>
      </c>
      <c r="L45" s="171"/>
      <c r="M45" s="23"/>
      <c r="O45" s="1">
        <v>2</v>
      </c>
      <c r="P45" s="31" t="s">
        <v>63</v>
      </c>
      <c r="Q45" s="48">
        <v>901590687</v>
      </c>
      <c r="R45" s="29">
        <v>0.1</v>
      </c>
      <c r="S45" s="30">
        <v>730000000</v>
      </c>
      <c r="T45" s="30">
        <v>856476200</v>
      </c>
      <c r="U45" s="30">
        <v>25141200</v>
      </c>
      <c r="V45" s="30">
        <v>25141200</v>
      </c>
      <c r="W45" s="30">
        <v>831335000</v>
      </c>
      <c r="X45" s="30">
        <v>33500000</v>
      </c>
      <c r="Y45" s="30">
        <v>0</v>
      </c>
      <c r="Z45" s="21" t="e">
        <f>(#REF!+#REF!)-#REF!</f>
        <v>#REF!</v>
      </c>
      <c r="AA45" s="37">
        <f t="shared" ref="AA45" si="39">IF($P45&lt;&gt;"",+IF(U45&gt;0,+ROUNDDOWN(S45/U45,2),"INDETERMINADO"),"")</f>
        <v>29.03</v>
      </c>
      <c r="AB45" s="38">
        <f t="shared" ref="AB45" si="40">IF($P45&lt;&gt;"",+IF(T45&gt;0,+ROUNDDOWN(V45/T45,2),"INDETERMINADO"),"")</f>
        <v>0.02</v>
      </c>
      <c r="AC45" s="37" t="str">
        <f t="shared" ref="AC45" si="41">IF($P45&lt;&gt;"",+IF(Y45&gt;0,+ROUNDDOWN(X45/Y45,2),"INDETERMINADO"),"")</f>
        <v>INDETERMINADO</v>
      </c>
      <c r="AD45" s="39">
        <f t="shared" ref="AD45" si="42">IF($P45&lt;&gt;"",+(S45-U45),"")</f>
        <v>704858800</v>
      </c>
      <c r="AE45" s="39">
        <f t="shared" ref="AE45" si="43">IF($P45&lt;&gt;"",+(T45-V45),"")</f>
        <v>831335000</v>
      </c>
      <c r="AF45" s="38">
        <f t="shared" ref="AF45" si="44">IF($P45&lt;&gt;"",+IF(W45&gt;0,+ROUNDDOWN(X45/W45,2),"INDETERMINADO"),"")</f>
        <v>0.04</v>
      </c>
      <c r="AG45" s="38">
        <f t="shared" ref="AG45" si="45">IF($P45&lt;&gt;"",+IF(T45&gt;0,+ROUNDDOWN(X45/T45,2),"INDETERMINADO"),"")</f>
        <v>0.03</v>
      </c>
      <c r="AH45" s="21" t="e">
        <f>AE45-#REF!</f>
        <v>#REF!</v>
      </c>
    </row>
    <row r="46" spans="2:34" x14ac:dyDescent="0.2">
      <c r="B46" s="165">
        <f>+B44+1</f>
        <v>6</v>
      </c>
      <c r="C46" s="166" t="str">
        <f>+IF(C27&lt;&gt;"",+C27,"")</f>
        <v>CONSORCIO CAI</v>
      </c>
      <c r="D46" s="13">
        <f>+IF(C27&lt;&gt;"",+IF(G27&gt;0,+ROUNDDOWN(+E27/G27,2),"Indeterminado"),"")</f>
        <v>26.01</v>
      </c>
      <c r="E46" s="12">
        <f>+IF(C27&lt;&gt;"",+IF(F27&gt;0,+ROUNDDOWN(+H27/F27,2),"Indeterminado"),"")</f>
        <v>0.22</v>
      </c>
      <c r="F46" s="13">
        <f>+IF(C27&lt;&gt;"",+IF(K27&gt;0,+ROUNDDOWN(+J27/K27,2),"Indeterminado"),"")</f>
        <v>467.54</v>
      </c>
      <c r="G46" s="51">
        <f>+IF(C27&lt;&gt;"",+S76-U76,"")</f>
        <v>6617049000</v>
      </c>
      <c r="H46" s="51">
        <f>+IF(C27&lt;&gt;"",+T76-V76,"")</f>
        <v>6424420000</v>
      </c>
      <c r="I46" s="170" t="str">
        <f>++IF(C27&lt;&gt;"",+IF(D47="Cumple",+IF(E47="Cumple",+IF(F47="Cumple",+IF(G47="Cumple",+IF(H47="Cumple","CUMPLE","NO CUMPLE"),"NO CUMPLE"),"NO CUMPLE"),"NO CUMPLE"),"NO CUMPLE"),"")</f>
        <v>CUMPLE</v>
      </c>
      <c r="J46" s="52">
        <f>+IF(C27&lt;&gt;"",+IF(I27&gt;0,+ROUNDDOWN(+J27/I27,2),"Indeterminado"),"")</f>
        <v>1.1100000000000001</v>
      </c>
      <c r="K46" s="52">
        <f>+IF(C27&lt;&gt;"",+IF(F27&gt;0,+ROUNDDOWN(+J27/F27,2),"Indeterminado"),"")</f>
        <v>0.86</v>
      </c>
      <c r="L46" s="170" t="str">
        <f>+IF(C27&lt;&gt;"",+IF(J47="Cumple",+IF(K47="Cumple","CUMPLE","NO CUMPLE"),"NO CUMPLE"),"")</f>
        <v>CUMPLE</v>
      </c>
      <c r="M46" s="23"/>
      <c r="N46" s="23" t="str">
        <f>+IF($C$27&lt;&gt;"",+IF(H46&lt;&gt;W76,"Error en registro de datos",""),"")</f>
        <v/>
      </c>
      <c r="O46" s="1">
        <v>3</v>
      </c>
      <c r="P46" s="31"/>
      <c r="Q46" s="48"/>
      <c r="R46" s="29"/>
      <c r="S46" s="30"/>
      <c r="T46" s="30"/>
      <c r="U46" s="30"/>
      <c r="V46" s="30"/>
      <c r="W46" s="30"/>
      <c r="X46" s="30"/>
      <c r="Y46" s="30"/>
      <c r="Z46" s="21">
        <f t="shared" ref="Z46:Z49" si="46">(V46+W46)-T46</f>
        <v>0</v>
      </c>
      <c r="AA46" s="37" t="str">
        <f t="shared" ref="AA46:AA49" si="47">IF($P46&lt;&gt;"",+IF(U46&gt;0,+ROUNDDOWN(S46/U46,2),"INDETERMINADO"),"")</f>
        <v/>
      </c>
      <c r="AB46" s="38" t="str">
        <f t="shared" ref="AB46:AB49" si="48">IF($P46&lt;&gt;"",+IF(T46&gt;0,+ROUNDDOWN(V46/T46,2),"INDETERMINADO"),"")</f>
        <v/>
      </c>
      <c r="AC46" s="37" t="str">
        <f t="shared" ref="AC46:AC49" si="49">IF($P46&lt;&gt;"",+IF(Y46&gt;0,+ROUNDDOWN(X46/Y46,2),"INDETERMINADO"),"")</f>
        <v/>
      </c>
      <c r="AD46" s="39" t="str">
        <f t="shared" ref="AD46:AE49" si="50">IF($P46&lt;&gt;"",+(S46-U46),"")</f>
        <v/>
      </c>
      <c r="AE46" s="39" t="str">
        <f t="shared" si="50"/>
        <v/>
      </c>
      <c r="AF46" s="38" t="str">
        <f t="shared" ref="AF46:AF49" si="51">IF($P46&lt;&gt;"",+IF(W46&gt;0,+ROUNDDOWN(X46/W46,2),"INDETERMINADO"),"")</f>
        <v/>
      </c>
      <c r="AG46" s="38" t="str">
        <f t="shared" ref="AG46:AG49" si="52">IF($P46&lt;&gt;"",+IF(T46&gt;0,+ROUNDDOWN(X46/T46,2),"INDETERMINADO"),"")</f>
        <v/>
      </c>
      <c r="AH46" s="21" t="e">
        <f t="shared" ref="AH46:AH49" si="53">AE46-W46</f>
        <v>#VALUE!</v>
      </c>
    </row>
    <row r="47" spans="2:34" x14ac:dyDescent="0.2">
      <c r="B47" s="165"/>
      <c r="C47" s="166"/>
      <c r="D47" s="14" t="str">
        <f>+IF(C27&lt;&gt;"",+IF(D46&gt;=$L$7,"Cumple","NO CUMPLE"),"")</f>
        <v>Cumple</v>
      </c>
      <c r="E47" s="15" t="str">
        <f>+IF(C27&lt;&gt;"",+IF(E46&lt;=$L$8,"Cumple","NO CUMPLE"),"")</f>
        <v>Cumple</v>
      </c>
      <c r="F47" s="15" t="str">
        <f>+IF(C27&lt;&gt;"",+IF(F46&gt;=$L$9,"Cumple", "NO CUMPLE"),"")</f>
        <v>Cumple</v>
      </c>
      <c r="G47" s="53" t="str">
        <f>+IF(C27&lt;&gt;"",+IF(G46&gt;=$L$10,"Cumple", "NO CUMPLE"),"")</f>
        <v>Cumple</v>
      </c>
      <c r="H47" s="53" t="str">
        <f>+IF(C27&lt;&gt;"",+IF(H46&gt;=$L$11,"Cumple", "NO CUMPLE"),"")</f>
        <v>Cumple</v>
      </c>
      <c r="I47" s="171"/>
      <c r="J47" s="53" t="s">
        <v>60</v>
      </c>
      <c r="K47" s="53" t="str">
        <f>+IF(C27&lt;&gt;"",+IF(K46&gt;=$L$13,"Cumple", "NO CUMPLE"),"")</f>
        <v>Cumple</v>
      </c>
      <c r="L47" s="171"/>
      <c r="M47" s="23"/>
      <c r="O47" s="1">
        <v>4</v>
      </c>
      <c r="P47" s="31"/>
      <c r="Q47" s="48"/>
      <c r="R47" s="29"/>
      <c r="S47" s="30"/>
      <c r="T47" s="30"/>
      <c r="U47" s="30"/>
      <c r="V47" s="30"/>
      <c r="W47" s="30"/>
      <c r="X47" s="30"/>
      <c r="Y47" s="30"/>
      <c r="Z47" s="21">
        <f t="shared" si="46"/>
        <v>0</v>
      </c>
      <c r="AA47" s="37" t="str">
        <f t="shared" si="47"/>
        <v/>
      </c>
      <c r="AB47" s="38" t="str">
        <f t="shared" si="48"/>
        <v/>
      </c>
      <c r="AC47" s="37" t="str">
        <f t="shared" si="49"/>
        <v/>
      </c>
      <c r="AD47" s="39" t="str">
        <f t="shared" si="50"/>
        <v/>
      </c>
      <c r="AE47" s="39" t="str">
        <f t="shared" si="50"/>
        <v/>
      </c>
      <c r="AF47" s="38" t="str">
        <f t="shared" si="51"/>
        <v/>
      </c>
      <c r="AG47" s="38" t="str">
        <f t="shared" si="52"/>
        <v/>
      </c>
      <c r="AH47" s="21" t="e">
        <f t="shared" si="53"/>
        <v>#VALUE!</v>
      </c>
    </row>
    <row r="48" spans="2:34" x14ac:dyDescent="0.2">
      <c r="B48" s="165">
        <f>+B46+1</f>
        <v>7</v>
      </c>
      <c r="C48" s="166" t="str">
        <f>+IF(C29&lt;&gt;"",+C29,"")</f>
        <v>CONSTRUCCIONES EL CAPIRO SAS</v>
      </c>
      <c r="D48" s="13" t="str">
        <f>+IF(C29&lt;&gt;"",+IF(G29&gt;0,+ROUNDDOWN(+E29/G29,2),"Indeterminado"),"")</f>
        <v>Indeterminado</v>
      </c>
      <c r="E48" s="12">
        <f>+IF(C29&lt;&gt;"",+IF(F29&gt;0,+ROUNDDOWN(+H29/F29,2),"Indeterminado"),"")</f>
        <v>0</v>
      </c>
      <c r="F48" s="13" t="str">
        <f>+IF(C29&lt;&gt;"",+IF(K29&gt;0,+ROUNDDOWN(+J29/K29,2),"Indeterminado"),"")</f>
        <v>Indeterminado</v>
      </c>
      <c r="G48" s="51">
        <f>+IF(C29&lt;&gt;"",+S88-U88,"")</f>
        <v>215663478</v>
      </c>
      <c r="H48" s="51">
        <f>+IF(C29&lt;&gt;"",+T88-V88,"")</f>
        <v>581876793</v>
      </c>
      <c r="I48" s="170" t="str">
        <f>++IF(C29&lt;&gt;"",+IF(D49="Cumple",+IF(E49="Cumple",+IF(F49="Cumple",+IF(G49="Cumple",+IF(H49="Cumple","CUMPLE","NO CUMPLE"),"NO CUMPLE"),"NO CUMPLE"),"NO CUMPLE"),"NO CUMPLE"),"")</f>
        <v>CUMPLE</v>
      </c>
      <c r="J48" s="52">
        <f>+IF(C29&lt;&gt;"",+IF(I29&gt;0,+ROUNDDOWN(+J29/I29,2),"Indeterminado"),"")</f>
        <v>0.02</v>
      </c>
      <c r="K48" s="52">
        <f>+IF(C29&lt;&gt;"",+IF(F29&gt;0,+ROUNDDOWN(+J29/F29,2),"Indeterminado"),"")</f>
        <v>0.02</v>
      </c>
      <c r="L48" s="170" t="str">
        <f>+IF(C29&lt;&gt;"",+IF(J49="Cumple",+IF(K49="Cumple","CUMPLE","NO CUMPLE"),"NO CUMPLE"),"")</f>
        <v>CUMPLE</v>
      </c>
      <c r="M48" s="23"/>
      <c r="N48" s="23" t="str">
        <f>+IF($C$29&lt;&gt;"",+IF(H48&lt;&gt;W88,"Error en registro de datos",""),"")</f>
        <v/>
      </c>
      <c r="O48" s="1">
        <v>5</v>
      </c>
      <c r="P48" s="31"/>
      <c r="Q48" s="48"/>
      <c r="R48" s="29"/>
      <c r="S48" s="30"/>
      <c r="T48" s="30"/>
      <c r="U48" s="30"/>
      <c r="V48" s="30"/>
      <c r="W48" s="30"/>
      <c r="X48" s="30"/>
      <c r="Y48" s="30"/>
      <c r="Z48" s="21">
        <f t="shared" si="46"/>
        <v>0</v>
      </c>
      <c r="AA48" s="37" t="str">
        <f t="shared" si="47"/>
        <v/>
      </c>
      <c r="AB48" s="38" t="str">
        <f t="shared" si="48"/>
        <v/>
      </c>
      <c r="AC48" s="37" t="str">
        <f t="shared" si="49"/>
        <v/>
      </c>
      <c r="AD48" s="39" t="str">
        <f t="shared" si="50"/>
        <v/>
      </c>
      <c r="AE48" s="39" t="str">
        <f t="shared" si="50"/>
        <v/>
      </c>
      <c r="AF48" s="38" t="str">
        <f t="shared" si="51"/>
        <v/>
      </c>
      <c r="AG48" s="38" t="str">
        <f t="shared" si="52"/>
        <v/>
      </c>
      <c r="AH48" s="21" t="e">
        <f t="shared" si="53"/>
        <v>#VALUE!</v>
      </c>
    </row>
    <row r="49" spans="2:34" x14ac:dyDescent="0.2">
      <c r="B49" s="165"/>
      <c r="C49" s="166"/>
      <c r="D49" s="14" t="str">
        <f>+IF(C29&lt;&gt;"",+IF(D48&gt;=$L$7,"Cumple","NO CUMPLE"),"")</f>
        <v>Cumple</v>
      </c>
      <c r="E49" s="15" t="str">
        <f>+IF(C29&lt;&gt;"",+IF(E48&lt;=$L$8,"Cumple","NO CUMPLE"),"")</f>
        <v>Cumple</v>
      </c>
      <c r="F49" s="15" t="str">
        <f>+IF(C29&lt;&gt;"",+IF(F48&gt;=$L$9,"Cumple", "NO CUMPLE"),"")</f>
        <v>Cumple</v>
      </c>
      <c r="G49" s="53" t="str">
        <f>+IF(C29&lt;&gt;"",+IF(G48&gt;=$L$10,"Cumple", "NO CUMPLE"),"")</f>
        <v>Cumple</v>
      </c>
      <c r="H49" s="53" t="str">
        <f>+IF(C29&lt;&gt;"",+IF(H48&gt;=$L$11,"Cumple", "NO CUMPLE"),"")</f>
        <v>Cumple</v>
      </c>
      <c r="I49" s="171"/>
      <c r="J49" s="53" t="s">
        <v>60</v>
      </c>
      <c r="K49" s="53" t="str">
        <f>+IF(C29&lt;&gt;"",+IF(K48&gt;=$L$13,"Cumple", "NO CUMPLE"),"")</f>
        <v>Cumple</v>
      </c>
      <c r="L49" s="171"/>
      <c r="M49" s="23"/>
      <c r="O49" s="1">
        <v>6</v>
      </c>
      <c r="P49" s="31"/>
      <c r="Q49" s="48"/>
      <c r="R49" s="29"/>
      <c r="S49" s="30"/>
      <c r="T49" s="30"/>
      <c r="U49" s="30"/>
      <c r="V49" s="30"/>
      <c r="W49" s="30"/>
      <c r="X49" s="30"/>
      <c r="Y49" s="30"/>
      <c r="Z49" s="21">
        <f t="shared" si="46"/>
        <v>0</v>
      </c>
      <c r="AA49" s="37" t="str">
        <f t="shared" si="47"/>
        <v/>
      </c>
      <c r="AB49" s="38" t="str">
        <f t="shared" si="48"/>
        <v/>
      </c>
      <c r="AC49" s="37" t="str">
        <f t="shared" si="49"/>
        <v/>
      </c>
      <c r="AD49" s="39" t="str">
        <f t="shared" si="50"/>
        <v/>
      </c>
      <c r="AE49" s="39" t="str">
        <f t="shared" si="50"/>
        <v/>
      </c>
      <c r="AF49" s="38" t="str">
        <f t="shared" si="51"/>
        <v/>
      </c>
      <c r="AG49" s="38" t="str">
        <f t="shared" si="52"/>
        <v/>
      </c>
      <c r="AH49" s="21" t="e">
        <f t="shared" si="53"/>
        <v>#VALUE!</v>
      </c>
    </row>
    <row r="50" spans="2:34" x14ac:dyDescent="0.2">
      <c r="B50" s="165">
        <f>+B48+1</f>
        <v>8</v>
      </c>
      <c r="C50" s="166" t="str">
        <f>+IF(C31&lt;&gt;"",+C31,"")</f>
        <v>BIO MAQUINARIA Y EQUIPOS SAS</v>
      </c>
      <c r="D50" s="13">
        <f>+IF(C31&lt;&gt;"",+IF(G31&gt;0,+ROUNDDOWN(+E31/G31,2),"Indeterminado"),"")</f>
        <v>128.41</v>
      </c>
      <c r="E50" s="12">
        <f>+IF(C31&lt;&gt;"",+IF(F31&gt;0,+ROUNDDOWN(+H31/F31,2),"Indeterminado"),"")</f>
        <v>0</v>
      </c>
      <c r="F50" s="13">
        <f>+IF(C31&lt;&gt;"",+IF(K31&gt;0,+ROUNDDOWN(+J31/K31,2),"Indeterminado"),"")</f>
        <v>182.12</v>
      </c>
      <c r="G50" s="51">
        <f>+IF(C31&lt;&gt;"",+S100-U100,"")</f>
        <v>5395939057</v>
      </c>
      <c r="H50" s="51">
        <f>+IF(C31&lt;&gt;"",+T100-V100,"")</f>
        <v>5756712429</v>
      </c>
      <c r="I50" s="170" t="str">
        <f>++IF(C31&lt;&gt;"",+IF(D51="Cumple",+IF(E51="Cumple",+IF(F51="Cumple",+IF(G51="Cumple",+IF(H51="Cumple","CUMPLE","NO CUMPLE"),"NO CUMPLE"),"NO CUMPLE"),"NO CUMPLE"),"NO CUMPLE"),"")</f>
        <v>CUMPLE</v>
      </c>
      <c r="J50" s="52">
        <f>+IF(C31&lt;&gt;"",+IF(I31&gt;0,+ROUNDDOWN(+J31/I31,2),"Indeterminado"),"")</f>
        <v>0.44</v>
      </c>
      <c r="K50" s="52">
        <f>+IF(C31&lt;&gt;"",+IF(F31&gt;0,+ROUNDDOWN(+J31/F31,2),"Indeterminado"),"")</f>
        <v>0.43</v>
      </c>
      <c r="L50" s="170" t="str">
        <f>+IF(C31&lt;&gt;"",+IF(J51="Cumple",+IF(K51="Cumple","CUMPLE","NO CUMPLE"),"NO CUMPLE"),"")</f>
        <v>CUMPLE</v>
      </c>
      <c r="M50" s="23"/>
      <c r="N50" s="23" t="str">
        <f>+IF($C$31&lt;&gt;"",+IF(H50&lt;&gt;W100,"Error en registro de datos",""),"")</f>
        <v/>
      </c>
      <c r="P50" s="34" t="s">
        <v>47</v>
      </c>
      <c r="Q50" s="49"/>
      <c r="R50" s="32">
        <f t="shared" ref="R50:Y50" si="54">SUM(R44:R49)</f>
        <v>1</v>
      </c>
      <c r="S50" s="33">
        <f t="shared" si="54"/>
        <v>17869034891</v>
      </c>
      <c r="T50" s="33">
        <f t="shared" si="54"/>
        <v>29220404313</v>
      </c>
      <c r="U50" s="33">
        <f t="shared" si="54"/>
        <v>6341744468</v>
      </c>
      <c r="V50" s="33">
        <f t="shared" si="54"/>
        <v>19724163414</v>
      </c>
      <c r="W50" s="33">
        <f t="shared" si="54"/>
        <v>9496240899</v>
      </c>
      <c r="X50" s="33">
        <f t="shared" si="54"/>
        <v>1170230870</v>
      </c>
      <c r="Y50" s="33">
        <f t="shared" si="54"/>
        <v>1062432598</v>
      </c>
    </row>
    <row r="51" spans="2:34" x14ac:dyDescent="0.2">
      <c r="B51" s="165"/>
      <c r="C51" s="166"/>
      <c r="D51" s="14" t="str">
        <f>+IF(C31&lt;&gt;"",+IF(D50&gt;=$L$7,"Cumple","NO CUMPLE"),"")</f>
        <v>Cumple</v>
      </c>
      <c r="E51" s="15" t="str">
        <f>+IF(C31&lt;&gt;"",+IF(E50&lt;=$L$8,"Cumple","NO CUMPLE"),"")</f>
        <v>Cumple</v>
      </c>
      <c r="F51" s="15" t="str">
        <f>+IF(C31&lt;&gt;"",+IF(F50&gt;=$L$9,"Cumple", "NO CUMPLE"),"")</f>
        <v>Cumple</v>
      </c>
      <c r="G51" s="53" t="str">
        <f>+IF(C31&lt;&gt;"",+IF(G50&gt;=$L$10,"Cumple", "NO CUMPLE"),"")</f>
        <v>Cumple</v>
      </c>
      <c r="H51" s="53" t="str">
        <f>+IF(C31&lt;&gt;"",+IF(H50&gt;=$L$11,"Cumple", "NO CUMPLE"),"")</f>
        <v>Cumple</v>
      </c>
      <c r="I51" s="171"/>
      <c r="J51" s="53" t="str">
        <f>+IF(C31&lt;&gt;"",+IF(J50&gt;=$L$12,"Cumple", "NO CUMPLE"),"")</f>
        <v>Cumple</v>
      </c>
      <c r="K51" s="53" t="str">
        <f>+IF(C31&lt;&gt;"",+IF(K50&gt;=$L$13,"Cumple", "NO CUMPLE"),"")</f>
        <v>Cumple</v>
      </c>
      <c r="L51" s="171"/>
      <c r="M51" s="23"/>
      <c r="Q51" s="27"/>
    </row>
    <row r="52" spans="2:34" x14ac:dyDescent="0.2">
      <c r="B52" s="167" t="s">
        <v>15</v>
      </c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P52" s="23"/>
      <c r="Q52" s="50"/>
      <c r="R52" s="40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2:34" x14ac:dyDescent="0.2">
      <c r="B53" s="168" t="s">
        <v>16</v>
      </c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P53" s="24"/>
      <c r="Q53" s="50"/>
      <c r="R53" s="40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2:34" x14ac:dyDescent="0.2">
      <c r="B54" s="172" t="s">
        <v>51</v>
      </c>
      <c r="C54" s="172"/>
      <c r="D54" s="172"/>
      <c r="E54" s="172"/>
      <c r="F54" s="172"/>
      <c r="G54" s="172"/>
      <c r="H54" s="172"/>
      <c r="I54" s="172"/>
      <c r="J54" s="172"/>
      <c r="K54" s="172"/>
      <c r="L54" s="172"/>
      <c r="P54" s="24"/>
      <c r="Q54" s="50"/>
      <c r="R54" s="40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</row>
    <row r="55" spans="2:34" x14ac:dyDescent="0.2"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P55" s="24"/>
      <c r="Q55" s="50"/>
      <c r="R55" s="40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</row>
    <row r="56" spans="2:34" x14ac:dyDescent="0.2"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P56" s="25" t="s">
        <v>49</v>
      </c>
      <c r="Q56" s="54"/>
      <c r="Z56" s="23"/>
      <c r="AA56" s="130" t="s">
        <v>32</v>
      </c>
      <c r="AB56" s="131"/>
      <c r="AC56" s="131"/>
      <c r="AD56" s="131"/>
      <c r="AE56" s="132"/>
      <c r="AF56" s="130" t="s">
        <v>12</v>
      </c>
      <c r="AG56" s="132"/>
    </row>
    <row r="57" spans="2:34" x14ac:dyDescent="0.2"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O57" s="47">
        <v>5</v>
      </c>
      <c r="P57" s="198" t="s">
        <v>73</v>
      </c>
      <c r="Q57" s="35" t="s">
        <v>24</v>
      </c>
      <c r="R57" s="36" t="s">
        <v>48</v>
      </c>
      <c r="S57" s="35" t="s">
        <v>28</v>
      </c>
      <c r="T57" s="35" t="s">
        <v>13</v>
      </c>
      <c r="U57" s="35" t="s">
        <v>29</v>
      </c>
      <c r="V57" s="35" t="s">
        <v>14</v>
      </c>
      <c r="W57" s="35" t="s">
        <v>2</v>
      </c>
      <c r="X57" s="35" t="s">
        <v>25</v>
      </c>
      <c r="Y57" s="35" t="s">
        <v>26</v>
      </c>
      <c r="Z57" s="41"/>
      <c r="AA57" s="8" t="s">
        <v>0</v>
      </c>
      <c r="AB57" s="8" t="s">
        <v>1</v>
      </c>
      <c r="AC57" s="8" t="s">
        <v>5</v>
      </c>
      <c r="AD57" s="8" t="s">
        <v>17</v>
      </c>
      <c r="AE57" s="8" t="s">
        <v>2</v>
      </c>
      <c r="AF57" s="9" t="s">
        <v>27</v>
      </c>
      <c r="AG57" s="9" t="s">
        <v>18</v>
      </c>
    </row>
    <row r="58" spans="2:34" ht="24.75" customHeight="1" x14ac:dyDescent="0.2"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O58" s="1">
        <v>1</v>
      </c>
      <c r="P58" s="31" t="s">
        <v>73</v>
      </c>
      <c r="Q58" s="48">
        <v>830104844</v>
      </c>
      <c r="R58" s="29">
        <v>1</v>
      </c>
      <c r="S58" s="30">
        <v>1367199832</v>
      </c>
      <c r="T58" s="30">
        <v>1460710553</v>
      </c>
      <c r="U58" s="30">
        <v>49925218</v>
      </c>
      <c r="V58" s="30">
        <v>553034019</v>
      </c>
      <c r="W58" s="30">
        <v>907676534</v>
      </c>
      <c r="X58" s="30">
        <v>217931990</v>
      </c>
      <c r="Y58" s="30">
        <v>1100000</v>
      </c>
      <c r="Z58" s="21">
        <f t="shared" ref="Z58:Z63" si="55">(V58+W58)-T58</f>
        <v>0</v>
      </c>
      <c r="AA58" s="37">
        <f t="shared" ref="AA58:AA63" si="56">IF($P58&lt;&gt;"",+IF(U58&gt;0,+ROUNDDOWN(S58/U58,2),"INDETERMINADO"),"")</f>
        <v>27.38</v>
      </c>
      <c r="AB58" s="38">
        <f t="shared" ref="AB58:AB63" si="57">IF($P58&lt;&gt;"",+IF(T58&gt;0,+ROUNDDOWN(V58/T58,2),"INDETERMINADO"),"")</f>
        <v>0.37</v>
      </c>
      <c r="AC58" s="37">
        <f t="shared" ref="AC58:AC63" si="58">IF($P58&lt;&gt;"",+IF(Y58&gt;0,+ROUNDDOWN(X58/Y58,2),"INDETERMINADO"),"")</f>
        <v>198.11</v>
      </c>
      <c r="AD58" s="39">
        <f t="shared" ref="AD58:AE63" si="59">IF($P58&lt;&gt;"",+(S58-U58),"")</f>
        <v>1317274614</v>
      </c>
      <c r="AE58" s="39">
        <f t="shared" si="59"/>
        <v>907676534</v>
      </c>
      <c r="AF58" s="38">
        <f t="shared" ref="AF58:AF63" si="60">IF($P58&lt;&gt;"",+IF(W58&gt;0,+ROUNDDOWN(X58/W58,2),"INDETERMINADO"),"")</f>
        <v>0.24</v>
      </c>
      <c r="AG58" s="38">
        <f t="shared" ref="AG58:AG63" si="61">IF($P58&lt;&gt;"",+IF(T58&gt;0,+ROUNDDOWN(X58/T58,2),"INDETERMINADO"),"")</f>
        <v>0.14000000000000001</v>
      </c>
      <c r="AH58" s="21">
        <f t="shared" ref="AH58:AH63" si="62">AE58-W58</f>
        <v>0</v>
      </c>
    </row>
    <row r="59" spans="2:34" hidden="1" x14ac:dyDescent="0.2">
      <c r="B59" s="169" t="s">
        <v>57</v>
      </c>
      <c r="C59" s="169"/>
      <c r="D59" s="169"/>
      <c r="E59" s="137" t="s">
        <v>40</v>
      </c>
      <c r="F59" s="137"/>
      <c r="G59" s="137"/>
      <c r="H59" s="137"/>
      <c r="I59" s="137"/>
      <c r="J59" s="137"/>
      <c r="K59" s="137"/>
      <c r="L59" s="137"/>
      <c r="O59" s="1">
        <v>2</v>
      </c>
      <c r="P59" s="74"/>
      <c r="Q59" s="63"/>
      <c r="R59" s="29"/>
      <c r="S59" s="30"/>
      <c r="T59" s="30"/>
      <c r="U59" s="30"/>
      <c r="V59" s="30"/>
      <c r="W59" s="30"/>
      <c r="X59" s="30"/>
      <c r="Y59" s="30"/>
      <c r="Z59" s="21">
        <f t="shared" si="55"/>
        <v>0</v>
      </c>
      <c r="AA59" s="37" t="str">
        <f t="shared" si="56"/>
        <v/>
      </c>
      <c r="AB59" s="38" t="str">
        <f t="shared" si="57"/>
        <v/>
      </c>
      <c r="AC59" s="37" t="str">
        <f t="shared" si="58"/>
        <v/>
      </c>
      <c r="AD59" s="39" t="str">
        <f t="shared" si="59"/>
        <v/>
      </c>
      <c r="AE59" s="39" t="str">
        <f t="shared" si="59"/>
        <v/>
      </c>
      <c r="AF59" s="38" t="str">
        <f t="shared" si="60"/>
        <v/>
      </c>
      <c r="AG59" s="38" t="str">
        <f t="shared" si="61"/>
        <v/>
      </c>
      <c r="AH59" s="21" t="e">
        <f t="shared" si="62"/>
        <v>#VALUE!</v>
      </c>
    </row>
    <row r="60" spans="2:34" x14ac:dyDescent="0.2">
      <c r="B60" s="137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O60" s="1">
        <v>3</v>
      </c>
      <c r="P60" s="74"/>
      <c r="Q60" s="63"/>
      <c r="R60" s="29"/>
      <c r="S60" s="30"/>
      <c r="T60" s="30"/>
      <c r="U60" s="30"/>
      <c r="V60" s="30"/>
      <c r="W60" s="30"/>
      <c r="X60" s="30"/>
      <c r="Y60" s="30"/>
      <c r="Z60" s="21">
        <f t="shared" si="55"/>
        <v>0</v>
      </c>
      <c r="AA60" s="37" t="str">
        <f t="shared" si="56"/>
        <v/>
      </c>
      <c r="AB60" s="38" t="str">
        <f t="shared" si="57"/>
        <v/>
      </c>
      <c r="AC60" s="37" t="str">
        <f t="shared" si="58"/>
        <v/>
      </c>
      <c r="AD60" s="39" t="str">
        <f t="shared" si="59"/>
        <v/>
      </c>
      <c r="AE60" s="39" t="str">
        <f t="shared" si="59"/>
        <v/>
      </c>
      <c r="AF60" s="38" t="str">
        <f t="shared" si="60"/>
        <v/>
      </c>
      <c r="AG60" s="38" t="str">
        <f t="shared" si="61"/>
        <v/>
      </c>
      <c r="AH60" s="21" t="e">
        <f t="shared" si="62"/>
        <v>#VALUE!</v>
      </c>
    </row>
    <row r="61" spans="2:34" ht="11.25" customHeight="1" x14ac:dyDescent="0.2">
      <c r="B61" s="169" t="s">
        <v>59</v>
      </c>
      <c r="C61" s="169"/>
      <c r="D61" s="169"/>
      <c r="E61" s="137"/>
      <c r="F61" s="137"/>
      <c r="G61" s="137"/>
      <c r="H61" s="137"/>
      <c r="I61" s="137"/>
      <c r="J61" s="137"/>
      <c r="K61" s="137"/>
      <c r="L61" s="137"/>
      <c r="O61" s="1">
        <v>4</v>
      </c>
      <c r="P61" s="31"/>
      <c r="Q61" s="48"/>
      <c r="R61" s="29"/>
      <c r="S61" s="30"/>
      <c r="T61" s="30"/>
      <c r="U61" s="30"/>
      <c r="V61" s="30"/>
      <c r="W61" s="30"/>
      <c r="X61" s="30"/>
      <c r="Y61" s="30"/>
      <c r="Z61" s="21">
        <f t="shared" si="55"/>
        <v>0</v>
      </c>
      <c r="AA61" s="37" t="str">
        <f t="shared" si="56"/>
        <v/>
      </c>
      <c r="AB61" s="38" t="str">
        <f t="shared" si="57"/>
        <v/>
      </c>
      <c r="AC61" s="37" t="str">
        <f t="shared" si="58"/>
        <v/>
      </c>
      <c r="AD61" s="39" t="str">
        <f t="shared" si="59"/>
        <v/>
      </c>
      <c r="AE61" s="39" t="str">
        <f t="shared" si="59"/>
        <v/>
      </c>
      <c r="AF61" s="38" t="str">
        <f t="shared" si="60"/>
        <v/>
      </c>
      <c r="AG61" s="38" t="str">
        <f t="shared" si="61"/>
        <v/>
      </c>
      <c r="AH61" s="21" t="e">
        <f t="shared" si="62"/>
        <v>#VALUE!</v>
      </c>
    </row>
    <row r="62" spans="2:34" x14ac:dyDescent="0.2">
      <c r="B62" s="137" t="s">
        <v>54</v>
      </c>
      <c r="C62" s="137"/>
      <c r="D62" s="137"/>
      <c r="O62" s="1">
        <v>5</v>
      </c>
      <c r="P62" s="31"/>
      <c r="Q62" s="48"/>
      <c r="R62" s="29"/>
      <c r="S62" s="30"/>
      <c r="T62" s="30"/>
      <c r="U62" s="30"/>
      <c r="V62" s="30"/>
      <c r="W62" s="30"/>
      <c r="X62" s="30"/>
      <c r="Y62" s="30"/>
      <c r="Z62" s="21">
        <f t="shared" si="55"/>
        <v>0</v>
      </c>
      <c r="AA62" s="37" t="str">
        <f t="shared" si="56"/>
        <v/>
      </c>
      <c r="AB62" s="38" t="str">
        <f t="shared" si="57"/>
        <v/>
      </c>
      <c r="AC62" s="37" t="str">
        <f t="shared" si="58"/>
        <v/>
      </c>
      <c r="AD62" s="39" t="str">
        <f t="shared" si="59"/>
        <v/>
      </c>
      <c r="AE62" s="39" t="str">
        <f t="shared" si="59"/>
        <v/>
      </c>
      <c r="AF62" s="38" t="str">
        <f t="shared" si="60"/>
        <v/>
      </c>
      <c r="AG62" s="38" t="str">
        <f t="shared" si="61"/>
        <v/>
      </c>
      <c r="AH62" s="21" t="e">
        <f t="shared" si="62"/>
        <v>#VALUE!</v>
      </c>
    </row>
    <row r="63" spans="2:34" x14ac:dyDescent="0.2">
      <c r="B63" s="183" t="s">
        <v>19</v>
      </c>
      <c r="C63" s="183"/>
      <c r="D63" s="183"/>
      <c r="O63" s="1">
        <v>6</v>
      </c>
      <c r="P63" s="31"/>
      <c r="Q63" s="48"/>
      <c r="R63" s="29"/>
      <c r="S63" s="30"/>
      <c r="T63" s="30"/>
      <c r="U63" s="30"/>
      <c r="V63" s="30"/>
      <c r="W63" s="30"/>
      <c r="X63" s="30"/>
      <c r="Y63" s="30"/>
      <c r="Z63" s="21">
        <f t="shared" si="55"/>
        <v>0</v>
      </c>
      <c r="AA63" s="37" t="str">
        <f t="shared" si="56"/>
        <v/>
      </c>
      <c r="AB63" s="38" t="str">
        <f t="shared" si="57"/>
        <v/>
      </c>
      <c r="AC63" s="37" t="str">
        <f t="shared" si="58"/>
        <v/>
      </c>
      <c r="AD63" s="39" t="str">
        <f t="shared" si="59"/>
        <v/>
      </c>
      <c r="AE63" s="39" t="str">
        <f t="shared" si="59"/>
        <v/>
      </c>
      <c r="AF63" s="38" t="str">
        <f t="shared" si="60"/>
        <v/>
      </c>
      <c r="AG63" s="38" t="str">
        <f t="shared" si="61"/>
        <v/>
      </c>
      <c r="AH63" s="21" t="e">
        <f t="shared" si="62"/>
        <v>#VALUE!</v>
      </c>
    </row>
    <row r="64" spans="2:34" x14ac:dyDescent="0.2">
      <c r="P64" s="34" t="s">
        <v>47</v>
      </c>
      <c r="Q64" s="49"/>
      <c r="R64" s="32">
        <f t="shared" ref="R64" si="63">SUM(R58:R63)</f>
        <v>1</v>
      </c>
      <c r="S64" s="33">
        <f t="shared" ref="S64:Y64" si="64">SUM(S58:S63)</f>
        <v>1367199832</v>
      </c>
      <c r="T64" s="33">
        <f t="shared" si="64"/>
        <v>1460710553</v>
      </c>
      <c r="U64" s="33">
        <f t="shared" si="64"/>
        <v>49925218</v>
      </c>
      <c r="V64" s="33">
        <f t="shared" si="64"/>
        <v>553034019</v>
      </c>
      <c r="W64" s="33">
        <f t="shared" si="64"/>
        <v>907676534</v>
      </c>
      <c r="X64" s="33">
        <f t="shared" si="64"/>
        <v>217931990</v>
      </c>
      <c r="Y64" s="33">
        <f t="shared" si="64"/>
        <v>1100000</v>
      </c>
    </row>
    <row r="65" spans="14:34" x14ac:dyDescent="0.2">
      <c r="Q65" s="27"/>
    </row>
    <row r="66" spans="14:34" x14ac:dyDescent="0.2">
      <c r="Q66" s="27"/>
    </row>
    <row r="67" spans="14:34" x14ac:dyDescent="0.2">
      <c r="Q67" s="27"/>
    </row>
    <row r="68" spans="14:34" x14ac:dyDescent="0.2">
      <c r="P68" s="25" t="s">
        <v>49</v>
      </c>
      <c r="Q68" s="54"/>
      <c r="Z68" s="23"/>
      <c r="AA68" s="130" t="s">
        <v>32</v>
      </c>
      <c r="AB68" s="131"/>
      <c r="AC68" s="131"/>
      <c r="AD68" s="131"/>
      <c r="AE68" s="132"/>
      <c r="AF68" s="130" t="s">
        <v>12</v>
      </c>
      <c r="AG68" s="132"/>
    </row>
    <row r="69" spans="14:34" x14ac:dyDescent="0.2">
      <c r="O69" s="47">
        <v>6</v>
      </c>
      <c r="P69" s="196" t="s">
        <v>74</v>
      </c>
      <c r="Q69" s="35" t="s">
        <v>24</v>
      </c>
      <c r="R69" s="36" t="s">
        <v>48</v>
      </c>
      <c r="S69" s="35" t="s">
        <v>28</v>
      </c>
      <c r="T69" s="35" t="s">
        <v>13</v>
      </c>
      <c r="U69" s="35" t="s">
        <v>29</v>
      </c>
      <c r="V69" s="35" t="s">
        <v>14</v>
      </c>
      <c r="W69" s="35" t="s">
        <v>2</v>
      </c>
      <c r="X69" s="35" t="s">
        <v>25</v>
      </c>
      <c r="Y69" s="35" t="s">
        <v>26</v>
      </c>
      <c r="Z69" s="41"/>
      <c r="AA69" s="8" t="s">
        <v>0</v>
      </c>
      <c r="AB69" s="8" t="s">
        <v>1</v>
      </c>
      <c r="AC69" s="8" t="s">
        <v>5</v>
      </c>
      <c r="AD69" s="8" t="s">
        <v>17</v>
      </c>
      <c r="AE69" s="8" t="s">
        <v>2</v>
      </c>
      <c r="AF69" s="9" t="s">
        <v>27</v>
      </c>
      <c r="AG69" s="9" t="s">
        <v>18</v>
      </c>
    </row>
    <row r="70" spans="14:34" x14ac:dyDescent="0.2">
      <c r="N70" s="23">
        <v>2024</v>
      </c>
      <c r="O70" s="1">
        <v>1</v>
      </c>
      <c r="P70" s="87" t="s">
        <v>65</v>
      </c>
      <c r="Q70" s="86">
        <v>901799564</v>
      </c>
      <c r="R70" s="84">
        <v>0.1</v>
      </c>
      <c r="S70" s="85">
        <v>200000000</v>
      </c>
      <c r="T70" s="85">
        <v>200000000</v>
      </c>
      <c r="U70" s="85">
        <v>0</v>
      </c>
      <c r="V70" s="85">
        <v>0</v>
      </c>
      <c r="W70" s="85">
        <v>200000000</v>
      </c>
      <c r="X70" s="85">
        <v>0</v>
      </c>
      <c r="Y70" s="85">
        <v>0</v>
      </c>
      <c r="Z70" s="21">
        <f t="shared" ref="Z70:Z75" si="65">(V70+W70)-T70</f>
        <v>0</v>
      </c>
      <c r="AA70" s="37" t="str">
        <f t="shared" ref="AA70:AA75" si="66">IF($P70&lt;&gt;"",+IF(U70&gt;0,+ROUNDDOWN(S70/U70,2),"INDETERMINADO"),"")</f>
        <v>INDETERMINADO</v>
      </c>
      <c r="AB70" s="38">
        <f t="shared" ref="AB70:AB75" si="67">IF($P70&lt;&gt;"",+IF(T70&gt;0,+ROUNDDOWN(V70/T70,2),"INDETERMINADO"),"")</f>
        <v>0</v>
      </c>
      <c r="AC70" s="37" t="str">
        <f t="shared" ref="AC70:AC75" si="68">IF($P70&lt;&gt;"",+IF(Y70&gt;0,+ROUNDDOWN(X70/Y70,2),"INDETERMINADO"),"")</f>
        <v>INDETERMINADO</v>
      </c>
      <c r="AD70" s="39">
        <f t="shared" ref="AD70:AE75" si="69">IF($P70&lt;&gt;"",+(S70-U70),"")</f>
        <v>200000000</v>
      </c>
      <c r="AE70" s="39">
        <f t="shared" si="69"/>
        <v>200000000</v>
      </c>
      <c r="AF70" s="38">
        <f t="shared" ref="AF70:AF75" si="70">IF($P70&lt;&gt;"",+IF(W70&gt;0,+ROUNDDOWN(X70/W70,2),"INDETERMINADO"),"")</f>
        <v>0</v>
      </c>
      <c r="AG70" s="38">
        <f t="shared" ref="AG70:AG75" si="71">IF($P70&lt;&gt;"",+IF(T70&gt;0,+ROUNDDOWN(X70/T70,2),"INDETERMINADO"),"")</f>
        <v>0</v>
      </c>
      <c r="AH70" s="21">
        <f t="shared" ref="AH70:AH75" si="72">AE70-W70</f>
        <v>0</v>
      </c>
    </row>
    <row r="71" spans="14:34" ht="15" x14ac:dyDescent="0.25">
      <c r="O71" s="1">
        <v>2</v>
      </c>
      <c r="P71" s="128" t="s">
        <v>83</v>
      </c>
      <c r="Q71" s="63">
        <v>52215746</v>
      </c>
      <c r="R71" s="29">
        <v>0.5</v>
      </c>
      <c r="S71" s="30">
        <v>4774082000</v>
      </c>
      <c r="T71" s="30">
        <v>6041235000</v>
      </c>
      <c r="U71" s="30">
        <v>64592000</v>
      </c>
      <c r="V71" s="30">
        <v>1558215000</v>
      </c>
      <c r="W71" s="30">
        <v>4483020000</v>
      </c>
      <c r="X71" s="30">
        <v>5988758000</v>
      </c>
      <c r="Y71" s="30">
        <v>4707472</v>
      </c>
      <c r="Z71" s="21">
        <f t="shared" si="65"/>
        <v>0</v>
      </c>
      <c r="AA71" s="37">
        <f t="shared" si="66"/>
        <v>73.91</v>
      </c>
      <c r="AB71" s="38">
        <f t="shared" si="67"/>
        <v>0.25</v>
      </c>
      <c r="AC71" s="37">
        <f t="shared" si="68"/>
        <v>1272.18</v>
      </c>
      <c r="AD71" s="39">
        <f t="shared" si="69"/>
        <v>4709490000</v>
      </c>
      <c r="AE71" s="39">
        <f t="shared" si="69"/>
        <v>4483020000</v>
      </c>
      <c r="AF71" s="38">
        <f t="shared" si="70"/>
        <v>1.33</v>
      </c>
      <c r="AG71" s="38">
        <f t="shared" si="71"/>
        <v>0.99</v>
      </c>
      <c r="AH71" s="21">
        <f t="shared" si="72"/>
        <v>0</v>
      </c>
    </row>
    <row r="72" spans="14:34" ht="15" x14ac:dyDescent="0.25">
      <c r="O72" s="1">
        <v>3</v>
      </c>
      <c r="P72" s="128" t="s">
        <v>61</v>
      </c>
      <c r="Q72" s="48">
        <v>900693375</v>
      </c>
      <c r="R72" s="29">
        <v>0.4</v>
      </c>
      <c r="S72" s="30">
        <v>1932366000</v>
      </c>
      <c r="T72" s="30">
        <v>1966207000</v>
      </c>
      <c r="U72" s="30">
        <v>224807000</v>
      </c>
      <c r="V72" s="30">
        <v>224807000</v>
      </c>
      <c r="W72" s="30">
        <v>1741400000</v>
      </c>
      <c r="X72" s="30">
        <v>786427000</v>
      </c>
      <c r="Y72" s="30">
        <v>11809000</v>
      </c>
      <c r="Z72" s="21">
        <f t="shared" si="65"/>
        <v>0</v>
      </c>
      <c r="AA72" s="37">
        <f t="shared" si="66"/>
        <v>8.59</v>
      </c>
      <c r="AB72" s="38">
        <f t="shared" si="67"/>
        <v>0.11</v>
      </c>
      <c r="AC72" s="37">
        <f t="shared" si="68"/>
        <v>66.59</v>
      </c>
      <c r="AD72" s="39">
        <f t="shared" si="69"/>
        <v>1707559000</v>
      </c>
      <c r="AE72" s="39">
        <f t="shared" si="69"/>
        <v>1741400000</v>
      </c>
      <c r="AF72" s="38">
        <f t="shared" si="70"/>
        <v>0.45</v>
      </c>
      <c r="AG72" s="38">
        <f t="shared" si="71"/>
        <v>0.39</v>
      </c>
      <c r="AH72" s="21">
        <f t="shared" si="72"/>
        <v>0</v>
      </c>
    </row>
    <row r="73" spans="14:34" x14ac:dyDescent="0.2">
      <c r="O73" s="1">
        <v>4</v>
      </c>
      <c r="P73" s="31"/>
      <c r="Q73" s="48"/>
      <c r="R73" s="29"/>
      <c r="S73" s="30"/>
      <c r="T73" s="30"/>
      <c r="U73" s="30"/>
      <c r="V73" s="30"/>
      <c r="W73" s="30"/>
      <c r="X73" s="30"/>
      <c r="Y73" s="30"/>
      <c r="Z73" s="21">
        <f t="shared" si="65"/>
        <v>0</v>
      </c>
      <c r="AA73" s="37" t="str">
        <f t="shared" si="66"/>
        <v/>
      </c>
      <c r="AB73" s="38" t="str">
        <f t="shared" si="67"/>
        <v/>
      </c>
      <c r="AC73" s="37" t="str">
        <f t="shared" si="68"/>
        <v/>
      </c>
      <c r="AD73" s="39" t="str">
        <f t="shared" si="69"/>
        <v/>
      </c>
      <c r="AE73" s="39" t="str">
        <f t="shared" si="69"/>
        <v/>
      </c>
      <c r="AF73" s="38" t="str">
        <f t="shared" si="70"/>
        <v/>
      </c>
      <c r="AG73" s="38" t="str">
        <f t="shared" si="71"/>
        <v/>
      </c>
      <c r="AH73" s="21" t="e">
        <f t="shared" si="72"/>
        <v>#VALUE!</v>
      </c>
    </row>
    <row r="74" spans="14:34" x14ac:dyDescent="0.2">
      <c r="O74" s="1">
        <v>5</v>
      </c>
      <c r="P74" s="31"/>
      <c r="Q74" s="48"/>
      <c r="R74" s="29"/>
      <c r="S74" s="30"/>
      <c r="T74" s="30"/>
      <c r="U74" s="30"/>
      <c r="V74" s="30"/>
      <c r="W74" s="30"/>
      <c r="X74" s="30"/>
      <c r="Y74" s="30"/>
      <c r="Z74" s="21">
        <f t="shared" si="65"/>
        <v>0</v>
      </c>
      <c r="AA74" s="37" t="str">
        <f t="shared" si="66"/>
        <v/>
      </c>
      <c r="AB74" s="38" t="str">
        <f t="shared" si="67"/>
        <v/>
      </c>
      <c r="AC74" s="37" t="str">
        <f t="shared" si="68"/>
        <v/>
      </c>
      <c r="AD74" s="39" t="str">
        <f t="shared" si="69"/>
        <v/>
      </c>
      <c r="AE74" s="39" t="str">
        <f t="shared" si="69"/>
        <v/>
      </c>
      <c r="AF74" s="38" t="str">
        <f t="shared" si="70"/>
        <v/>
      </c>
      <c r="AG74" s="38" t="str">
        <f t="shared" si="71"/>
        <v/>
      </c>
      <c r="AH74" s="21" t="e">
        <f t="shared" si="72"/>
        <v>#VALUE!</v>
      </c>
    </row>
    <row r="75" spans="14:34" x14ac:dyDescent="0.2">
      <c r="O75" s="1">
        <v>6</v>
      </c>
      <c r="P75" s="31"/>
      <c r="Q75" s="48"/>
      <c r="R75" s="29"/>
      <c r="S75" s="30"/>
      <c r="T75" s="30"/>
      <c r="U75" s="30"/>
      <c r="V75" s="30"/>
      <c r="W75" s="30"/>
      <c r="X75" s="30"/>
      <c r="Y75" s="30"/>
      <c r="Z75" s="21">
        <f t="shared" si="65"/>
        <v>0</v>
      </c>
      <c r="AA75" s="37" t="str">
        <f t="shared" si="66"/>
        <v/>
      </c>
      <c r="AB75" s="38" t="str">
        <f t="shared" si="67"/>
        <v/>
      </c>
      <c r="AC75" s="37" t="str">
        <f t="shared" si="68"/>
        <v/>
      </c>
      <c r="AD75" s="39" t="str">
        <f t="shared" si="69"/>
        <v/>
      </c>
      <c r="AE75" s="39" t="str">
        <f t="shared" si="69"/>
        <v/>
      </c>
      <c r="AF75" s="38" t="str">
        <f t="shared" si="70"/>
        <v/>
      </c>
      <c r="AG75" s="38" t="str">
        <f t="shared" si="71"/>
        <v/>
      </c>
      <c r="AH75" s="21" t="e">
        <f t="shared" si="72"/>
        <v>#VALUE!</v>
      </c>
    </row>
    <row r="76" spans="14:34" x14ac:dyDescent="0.2">
      <c r="P76" s="34" t="s">
        <v>47</v>
      </c>
      <c r="Q76" s="49"/>
      <c r="R76" s="32">
        <f t="shared" ref="R76:Y76" si="73">SUM(R70:R75)</f>
        <v>1</v>
      </c>
      <c r="S76" s="33">
        <f t="shared" si="73"/>
        <v>6906448000</v>
      </c>
      <c r="T76" s="33">
        <f t="shared" si="73"/>
        <v>8207442000</v>
      </c>
      <c r="U76" s="33">
        <f t="shared" si="73"/>
        <v>289399000</v>
      </c>
      <c r="V76" s="33">
        <f t="shared" si="73"/>
        <v>1783022000</v>
      </c>
      <c r="W76" s="33">
        <f t="shared" si="73"/>
        <v>6424420000</v>
      </c>
      <c r="X76" s="33">
        <f t="shared" si="73"/>
        <v>6775185000</v>
      </c>
      <c r="Y76" s="33">
        <f t="shared" si="73"/>
        <v>16516472</v>
      </c>
    </row>
    <row r="77" spans="14:34" x14ac:dyDescent="0.2">
      <c r="P77" s="23"/>
      <c r="Q77" s="50"/>
      <c r="R77" s="40"/>
      <c r="S77" s="41"/>
      <c r="T77" s="41"/>
      <c r="U77" s="41"/>
      <c r="V77" s="41"/>
      <c r="W77" s="41"/>
      <c r="X77" s="41"/>
      <c r="Y77" s="41"/>
      <c r="Z77" s="41"/>
      <c r="AA77" s="44"/>
      <c r="AB77" s="45"/>
      <c r="AC77" s="44"/>
      <c r="AD77" s="46"/>
      <c r="AE77" s="46"/>
      <c r="AF77" s="45"/>
      <c r="AG77" s="45"/>
      <c r="AH77" s="23"/>
    </row>
    <row r="78" spans="14:34" x14ac:dyDescent="0.2">
      <c r="P78" s="23"/>
      <c r="Q78" s="50"/>
      <c r="R78" s="40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</row>
    <row r="79" spans="14:34" x14ac:dyDescent="0.2">
      <c r="P79" s="24"/>
      <c r="Q79" s="57"/>
      <c r="R79" s="58"/>
      <c r="S79" s="5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</row>
    <row r="80" spans="14:34" x14ac:dyDescent="0.2">
      <c r="P80" s="25" t="s">
        <v>49</v>
      </c>
      <c r="Q80" s="60"/>
      <c r="R80" s="61"/>
      <c r="S80" s="62"/>
      <c r="Z80" s="23"/>
      <c r="AA80" s="130" t="s">
        <v>32</v>
      </c>
      <c r="AB80" s="131"/>
      <c r="AC80" s="131"/>
      <c r="AD80" s="131"/>
      <c r="AE80" s="132"/>
      <c r="AF80" s="130" t="s">
        <v>12</v>
      </c>
      <c r="AG80" s="132"/>
    </row>
    <row r="81" spans="15:34" ht="13.5" x14ac:dyDescent="0.25">
      <c r="O81" s="47">
        <v>7</v>
      </c>
      <c r="P81" s="199" t="s">
        <v>75</v>
      </c>
      <c r="Q81" s="35" t="s">
        <v>24</v>
      </c>
      <c r="R81" s="36" t="s">
        <v>48</v>
      </c>
      <c r="S81" s="35" t="s">
        <v>28</v>
      </c>
      <c r="T81" s="35" t="s">
        <v>13</v>
      </c>
      <c r="U81" s="35" t="s">
        <v>29</v>
      </c>
      <c r="V81" s="35" t="s">
        <v>14</v>
      </c>
      <c r="W81" s="35" t="s">
        <v>2</v>
      </c>
      <c r="X81" s="35" t="s">
        <v>25</v>
      </c>
      <c r="Y81" s="35" t="s">
        <v>26</v>
      </c>
      <c r="Z81" s="41"/>
      <c r="AA81" s="8" t="s">
        <v>0</v>
      </c>
      <c r="AB81" s="8" t="s">
        <v>1</v>
      </c>
      <c r="AC81" s="8" t="s">
        <v>5</v>
      </c>
      <c r="AD81" s="8" t="s">
        <v>17</v>
      </c>
      <c r="AE81" s="8" t="s">
        <v>2</v>
      </c>
      <c r="AF81" s="9" t="s">
        <v>27</v>
      </c>
      <c r="AG81" s="9" t="s">
        <v>18</v>
      </c>
    </row>
    <row r="82" spans="15:34" ht="15" x14ac:dyDescent="0.25">
      <c r="O82" s="1">
        <v>1</v>
      </c>
      <c r="P82" s="90" t="s">
        <v>75</v>
      </c>
      <c r="Q82" s="90">
        <v>900046210</v>
      </c>
      <c r="R82" s="88">
        <v>1</v>
      </c>
      <c r="S82" s="89">
        <v>215663478</v>
      </c>
      <c r="T82" s="89">
        <v>581876793</v>
      </c>
      <c r="U82" s="89">
        <v>0</v>
      </c>
      <c r="V82" s="89">
        <v>0</v>
      </c>
      <c r="W82" s="89">
        <v>581876793</v>
      </c>
      <c r="X82" s="89">
        <v>13256202</v>
      </c>
      <c r="Y82" s="89">
        <v>0</v>
      </c>
      <c r="Z82" s="21"/>
      <c r="AA82" s="37" t="str">
        <f t="shared" ref="AA82:AA87" si="74">IF($P82&lt;&gt;"",+IF(U82&gt;0,+ROUNDDOWN(S82/U82,2),"INDETERMINADO"),"")</f>
        <v>INDETERMINADO</v>
      </c>
      <c r="AB82" s="38">
        <f t="shared" ref="AB82:AB87" si="75">IF($P82&lt;&gt;"",+IF(T82&gt;0,+ROUNDDOWN(V82/T82,2),"INDETERMINADO"),"")</f>
        <v>0</v>
      </c>
      <c r="AC82" s="37" t="str">
        <f t="shared" ref="AC82:AC87" si="76">IF($P82&lt;&gt;"",+IF(Y82&gt;0,+ROUNDDOWN(X82/Y82,2),"INDETERMINADO"),"")</f>
        <v>INDETERMINADO</v>
      </c>
      <c r="AD82" s="39">
        <f>IF($P82&lt;&gt;"",+(S82-U82),"")</f>
        <v>215663478</v>
      </c>
      <c r="AE82" s="39">
        <f t="shared" ref="AD82:AE87" si="77">IF($P82&lt;&gt;"",+(T82-V82),"")</f>
        <v>581876793</v>
      </c>
      <c r="AF82" s="38">
        <f t="shared" ref="AF82:AF87" si="78">IF($P82&lt;&gt;"",+IF(W82&gt;0,+ROUNDDOWN(X82/W82,2),"INDETERMINADO"),"")</f>
        <v>0.02</v>
      </c>
      <c r="AG82" s="38">
        <f t="shared" ref="AG82:AG87" si="79">IF($P82&lt;&gt;"",+IF(T82&gt;0,+ROUNDDOWN(X82/T82,2),"INDETERMINADO"),"")</f>
        <v>0.02</v>
      </c>
      <c r="AH82" s="21">
        <f t="shared" ref="AH82:AH87" si="80">AE82-W82</f>
        <v>0</v>
      </c>
    </row>
    <row r="83" spans="15:34" ht="15" x14ac:dyDescent="0.25">
      <c r="O83" s="1">
        <v>2</v>
      </c>
      <c r="P83" s="90"/>
      <c r="Q83" s="90"/>
      <c r="R83" s="88"/>
      <c r="S83" s="89"/>
      <c r="T83" s="89"/>
      <c r="U83" s="89"/>
      <c r="V83" s="89"/>
      <c r="W83" s="89"/>
      <c r="X83" s="89"/>
      <c r="Y83" s="89"/>
      <c r="Z83" s="21">
        <f t="shared" ref="Z83:Z87" si="81">(V83+W83)-T83</f>
        <v>0</v>
      </c>
      <c r="AA83" s="37" t="str">
        <f t="shared" si="74"/>
        <v/>
      </c>
      <c r="AB83" s="38" t="str">
        <f t="shared" si="75"/>
        <v/>
      </c>
      <c r="AC83" s="37" t="str">
        <f t="shared" si="76"/>
        <v/>
      </c>
      <c r="AD83" s="39" t="str">
        <f t="shared" si="77"/>
        <v/>
      </c>
      <c r="AE83" s="39" t="str">
        <f t="shared" si="77"/>
        <v/>
      </c>
      <c r="AF83" s="38" t="str">
        <f t="shared" si="78"/>
        <v/>
      </c>
      <c r="AG83" s="38" t="str">
        <f t="shared" si="79"/>
        <v/>
      </c>
      <c r="AH83" s="21" t="e">
        <f t="shared" si="80"/>
        <v>#VALUE!</v>
      </c>
    </row>
    <row r="84" spans="15:34" x14ac:dyDescent="0.2">
      <c r="O84" s="1">
        <v>3</v>
      </c>
      <c r="P84" s="31"/>
      <c r="Q84" s="48"/>
      <c r="R84" s="29"/>
      <c r="S84" s="30"/>
      <c r="T84" s="30"/>
      <c r="U84" s="30"/>
      <c r="V84" s="30"/>
      <c r="W84" s="30"/>
      <c r="X84" s="30"/>
      <c r="Y84" s="30"/>
      <c r="Z84" s="21">
        <f t="shared" si="81"/>
        <v>0</v>
      </c>
      <c r="AA84" s="37" t="str">
        <f t="shared" si="74"/>
        <v/>
      </c>
      <c r="AB84" s="38" t="str">
        <f t="shared" si="75"/>
        <v/>
      </c>
      <c r="AC84" s="37" t="str">
        <f t="shared" si="76"/>
        <v/>
      </c>
      <c r="AD84" s="39" t="str">
        <f t="shared" si="77"/>
        <v/>
      </c>
      <c r="AE84" s="39" t="str">
        <f t="shared" si="77"/>
        <v/>
      </c>
      <c r="AF84" s="38" t="str">
        <f t="shared" si="78"/>
        <v/>
      </c>
      <c r="AG84" s="38" t="str">
        <f t="shared" si="79"/>
        <v/>
      </c>
      <c r="AH84" s="21" t="e">
        <f t="shared" si="80"/>
        <v>#VALUE!</v>
      </c>
    </row>
    <row r="85" spans="15:34" x14ac:dyDescent="0.2">
      <c r="O85" s="1">
        <v>4</v>
      </c>
      <c r="P85" s="31"/>
      <c r="Q85" s="48"/>
      <c r="R85" s="29"/>
      <c r="S85" s="30"/>
      <c r="T85" s="30"/>
      <c r="U85" s="30"/>
      <c r="V85" s="30"/>
      <c r="W85" s="30"/>
      <c r="X85" s="30"/>
      <c r="Y85" s="30"/>
      <c r="Z85" s="21">
        <f t="shared" si="81"/>
        <v>0</v>
      </c>
      <c r="AA85" s="37" t="str">
        <f t="shared" si="74"/>
        <v/>
      </c>
      <c r="AB85" s="38" t="str">
        <f t="shared" si="75"/>
        <v/>
      </c>
      <c r="AC85" s="37" t="str">
        <f t="shared" si="76"/>
        <v/>
      </c>
      <c r="AD85" s="39" t="str">
        <f t="shared" si="77"/>
        <v/>
      </c>
      <c r="AE85" s="39" t="str">
        <f t="shared" si="77"/>
        <v/>
      </c>
      <c r="AF85" s="38" t="str">
        <f t="shared" si="78"/>
        <v/>
      </c>
      <c r="AG85" s="38" t="str">
        <f t="shared" si="79"/>
        <v/>
      </c>
      <c r="AH85" s="21" t="e">
        <f t="shared" si="80"/>
        <v>#VALUE!</v>
      </c>
    </row>
    <row r="86" spans="15:34" x14ac:dyDescent="0.2">
      <c r="O86" s="1">
        <v>5</v>
      </c>
      <c r="P86" s="31"/>
      <c r="Q86" s="48"/>
      <c r="R86" s="29"/>
      <c r="S86" s="30"/>
      <c r="T86" s="30"/>
      <c r="U86" s="30"/>
      <c r="V86" s="30"/>
      <c r="W86" s="30"/>
      <c r="X86" s="30"/>
      <c r="Y86" s="30"/>
      <c r="Z86" s="21">
        <f t="shared" si="81"/>
        <v>0</v>
      </c>
      <c r="AA86" s="37" t="str">
        <f t="shared" si="74"/>
        <v/>
      </c>
      <c r="AB86" s="38" t="str">
        <f t="shared" si="75"/>
        <v/>
      </c>
      <c r="AC86" s="37" t="str">
        <f t="shared" si="76"/>
        <v/>
      </c>
      <c r="AD86" s="39" t="str">
        <f t="shared" si="77"/>
        <v/>
      </c>
      <c r="AE86" s="39" t="str">
        <f t="shared" si="77"/>
        <v/>
      </c>
      <c r="AF86" s="38" t="str">
        <f t="shared" si="78"/>
        <v/>
      </c>
      <c r="AG86" s="38" t="str">
        <f t="shared" si="79"/>
        <v/>
      </c>
      <c r="AH86" s="21" t="e">
        <f t="shared" si="80"/>
        <v>#VALUE!</v>
      </c>
    </row>
    <row r="87" spans="15:34" x14ac:dyDescent="0.2">
      <c r="O87" s="1">
        <v>6</v>
      </c>
      <c r="P87" s="31"/>
      <c r="Q87" s="48"/>
      <c r="R87" s="29"/>
      <c r="S87" s="30"/>
      <c r="T87" s="30"/>
      <c r="U87" s="30"/>
      <c r="V87" s="30"/>
      <c r="W87" s="30"/>
      <c r="X87" s="30"/>
      <c r="Y87" s="30"/>
      <c r="Z87" s="21">
        <f t="shared" si="81"/>
        <v>0</v>
      </c>
      <c r="AA87" s="37" t="str">
        <f t="shared" si="74"/>
        <v/>
      </c>
      <c r="AB87" s="38" t="str">
        <f t="shared" si="75"/>
        <v/>
      </c>
      <c r="AC87" s="37" t="str">
        <f t="shared" si="76"/>
        <v/>
      </c>
      <c r="AD87" s="39" t="str">
        <f t="shared" si="77"/>
        <v/>
      </c>
      <c r="AE87" s="39" t="str">
        <f t="shared" si="77"/>
        <v/>
      </c>
      <c r="AF87" s="38" t="str">
        <f t="shared" si="78"/>
        <v/>
      </c>
      <c r="AG87" s="38" t="str">
        <f t="shared" si="79"/>
        <v/>
      </c>
      <c r="AH87" s="21" t="e">
        <f t="shared" si="80"/>
        <v>#VALUE!</v>
      </c>
    </row>
    <row r="88" spans="15:34" x14ac:dyDescent="0.2">
      <c r="P88" s="34" t="s">
        <v>47</v>
      </c>
      <c r="Q88" s="49"/>
      <c r="R88" s="32">
        <f t="shared" ref="R88:Y88" si="82">SUM(R82:R87)</f>
        <v>1</v>
      </c>
      <c r="S88" s="33">
        <f t="shared" si="82"/>
        <v>215663478</v>
      </c>
      <c r="T88" s="33">
        <f t="shared" si="82"/>
        <v>581876793</v>
      </c>
      <c r="U88" s="33">
        <f t="shared" si="82"/>
        <v>0</v>
      </c>
      <c r="V88" s="33">
        <f t="shared" si="82"/>
        <v>0</v>
      </c>
      <c r="W88" s="33">
        <f t="shared" si="82"/>
        <v>581876793</v>
      </c>
      <c r="X88" s="33">
        <f t="shared" si="82"/>
        <v>13256202</v>
      </c>
      <c r="Y88" s="33">
        <f t="shared" si="82"/>
        <v>0</v>
      </c>
    </row>
    <row r="89" spans="15:34" x14ac:dyDescent="0.2">
      <c r="P89" s="23"/>
      <c r="Q89" s="50"/>
      <c r="R89" s="40"/>
      <c r="S89" s="41"/>
      <c r="T89" s="41"/>
      <c r="U89" s="41"/>
      <c r="V89" s="41"/>
      <c r="W89" s="41"/>
      <c r="X89" s="41"/>
      <c r="Y89" s="41"/>
      <c r="Z89" s="41"/>
      <c r="AA89" s="44"/>
      <c r="AB89" s="45"/>
      <c r="AC89" s="44"/>
      <c r="AD89" s="46"/>
      <c r="AE89" s="46"/>
      <c r="AF89" s="45"/>
      <c r="AG89" s="45"/>
      <c r="AH89" s="23"/>
    </row>
    <row r="90" spans="15:34" x14ac:dyDescent="0.2">
      <c r="P90" s="23"/>
      <c r="Q90" s="50"/>
      <c r="R90" s="40"/>
      <c r="S90" s="41"/>
      <c r="T90" s="41"/>
      <c r="U90" s="41"/>
      <c r="V90" s="41"/>
      <c r="W90" s="41"/>
      <c r="X90" s="41"/>
      <c r="Y90" s="41"/>
      <c r="Z90" s="41"/>
      <c r="AA90" s="44"/>
      <c r="AB90" s="45"/>
      <c r="AC90" s="44"/>
      <c r="AD90" s="46"/>
      <c r="AE90" s="46"/>
      <c r="AF90" s="45"/>
      <c r="AG90" s="45"/>
      <c r="AH90" s="23"/>
    </row>
    <row r="91" spans="15:34" x14ac:dyDescent="0.2">
      <c r="P91" s="23"/>
      <c r="Q91" s="50"/>
      <c r="R91" s="40"/>
      <c r="S91" s="41"/>
      <c r="T91" s="41"/>
      <c r="U91" s="41"/>
      <c r="V91" s="41"/>
      <c r="W91" s="41"/>
      <c r="X91" s="41"/>
      <c r="Y91" s="41"/>
      <c r="Z91" s="41"/>
      <c r="AA91" s="44"/>
      <c r="AB91" s="45"/>
      <c r="AC91" s="44"/>
      <c r="AD91" s="46"/>
      <c r="AE91" s="46"/>
      <c r="AF91" s="45"/>
      <c r="AG91" s="45"/>
      <c r="AH91" s="23"/>
    </row>
    <row r="92" spans="15:34" x14ac:dyDescent="0.2">
      <c r="P92" s="25" t="s">
        <v>49</v>
      </c>
      <c r="Q92" s="54"/>
      <c r="Z92" s="23"/>
      <c r="AA92" s="130" t="s">
        <v>32</v>
      </c>
      <c r="AB92" s="131"/>
      <c r="AC92" s="131"/>
      <c r="AD92" s="131"/>
      <c r="AE92" s="132"/>
      <c r="AF92" s="130" t="s">
        <v>12</v>
      </c>
      <c r="AG92" s="132"/>
    </row>
    <row r="93" spans="15:34" x14ac:dyDescent="0.2">
      <c r="O93" s="47">
        <v>8</v>
      </c>
      <c r="P93" s="198" t="s">
        <v>76</v>
      </c>
      <c r="Q93" s="35" t="s">
        <v>24</v>
      </c>
      <c r="R93" s="36" t="s">
        <v>48</v>
      </c>
      <c r="S93" s="35" t="s">
        <v>28</v>
      </c>
      <c r="T93" s="35" t="s">
        <v>13</v>
      </c>
      <c r="U93" s="35" t="s">
        <v>29</v>
      </c>
      <c r="V93" s="35" t="s">
        <v>14</v>
      </c>
      <c r="W93" s="35" t="s">
        <v>2</v>
      </c>
      <c r="X93" s="35" t="s">
        <v>25</v>
      </c>
      <c r="Y93" s="35" t="s">
        <v>26</v>
      </c>
      <c r="Z93" s="41"/>
      <c r="AA93" s="8" t="s">
        <v>0</v>
      </c>
      <c r="AB93" s="8" t="s">
        <v>1</v>
      </c>
      <c r="AC93" s="8" t="s">
        <v>5</v>
      </c>
      <c r="AD93" s="8" t="s">
        <v>17</v>
      </c>
      <c r="AE93" s="8" t="s">
        <v>2</v>
      </c>
      <c r="AF93" s="9" t="s">
        <v>27</v>
      </c>
      <c r="AG93" s="9" t="s">
        <v>18</v>
      </c>
    </row>
    <row r="94" spans="15:34" x14ac:dyDescent="0.2">
      <c r="O94" s="1">
        <v>1</v>
      </c>
      <c r="P94" s="75" t="s">
        <v>76</v>
      </c>
      <c r="Q94" s="48">
        <v>901606416</v>
      </c>
      <c r="R94" s="29">
        <v>1</v>
      </c>
      <c r="S94" s="30">
        <v>5438289457</v>
      </c>
      <c r="T94" s="30">
        <v>5799062829</v>
      </c>
      <c r="U94" s="30">
        <v>42350400</v>
      </c>
      <c r="V94" s="30">
        <v>42350400</v>
      </c>
      <c r="W94" s="30">
        <v>5756712429</v>
      </c>
      <c r="X94" s="30">
        <v>2534391062</v>
      </c>
      <c r="Y94" s="30">
        <v>13915993</v>
      </c>
      <c r="Z94" s="21">
        <f t="shared" ref="Z94:Z99" si="83">(V94+W94)-T94</f>
        <v>0</v>
      </c>
      <c r="AA94" s="37">
        <f t="shared" ref="AA94:AA99" si="84">IF($P94&lt;&gt;"",+IF(U94&gt;0,+ROUNDDOWN(S94/U94,2),"INDETERMINADO"),"")</f>
        <v>128.41</v>
      </c>
      <c r="AB94" s="38">
        <f t="shared" ref="AB94:AB99" si="85">IF($P94&lt;&gt;"",+IF(T94&gt;0,+ROUNDDOWN(V94/T94,2),"INDETERMINADO"),"")</f>
        <v>0</v>
      </c>
      <c r="AC94" s="37">
        <f t="shared" ref="AC94:AC99" si="86">IF($P94&lt;&gt;"",+IF(Y94&gt;0,+ROUNDDOWN(X94/Y94,2),"INDETERMINADO"),"")</f>
        <v>182.12</v>
      </c>
      <c r="AD94" s="39">
        <f t="shared" ref="AD94:AE99" si="87">IF($P94&lt;&gt;"",+(S94-U94),"")</f>
        <v>5395939057</v>
      </c>
      <c r="AE94" s="39">
        <f t="shared" si="87"/>
        <v>5756712429</v>
      </c>
      <c r="AF94" s="38">
        <f t="shared" ref="AF94:AF99" si="88">IF($P94&lt;&gt;"",+IF(W94&gt;0,+ROUNDDOWN(X94/W94,2),"INDETERMINADO"),"")</f>
        <v>0.44</v>
      </c>
      <c r="AG94" s="38">
        <f t="shared" ref="AG94:AG99" si="89">IF($P94&lt;&gt;"",+IF(T94&gt;0,+ROUNDDOWN(X94/T94,2),"INDETERMINADO"),"")</f>
        <v>0.43</v>
      </c>
      <c r="AH94" s="21">
        <f t="shared" ref="AH94:AH99" si="90">AE94-W94</f>
        <v>0</v>
      </c>
    </row>
    <row r="95" spans="15:34" x14ac:dyDescent="0.2">
      <c r="O95" s="1">
        <v>2</v>
      </c>
      <c r="P95" s="31"/>
      <c r="Q95" s="48"/>
      <c r="R95" s="29"/>
      <c r="S95" s="30"/>
      <c r="T95" s="30"/>
      <c r="U95" s="30"/>
      <c r="V95" s="30"/>
      <c r="W95" s="30"/>
      <c r="X95" s="30"/>
      <c r="Y95" s="30"/>
      <c r="Z95" s="21">
        <f t="shared" si="83"/>
        <v>0</v>
      </c>
      <c r="AA95" s="37" t="str">
        <f t="shared" si="84"/>
        <v/>
      </c>
      <c r="AB95" s="38" t="str">
        <f t="shared" si="85"/>
        <v/>
      </c>
      <c r="AC95" s="37" t="str">
        <f t="shared" si="86"/>
        <v/>
      </c>
      <c r="AD95" s="39" t="str">
        <f t="shared" si="87"/>
        <v/>
      </c>
      <c r="AE95" s="39" t="str">
        <f t="shared" si="87"/>
        <v/>
      </c>
      <c r="AF95" s="38" t="str">
        <f t="shared" si="88"/>
        <v/>
      </c>
      <c r="AG95" s="38" t="str">
        <f t="shared" si="89"/>
        <v/>
      </c>
      <c r="AH95" s="21" t="e">
        <f t="shared" si="90"/>
        <v>#VALUE!</v>
      </c>
    </row>
    <row r="96" spans="15:34" x14ac:dyDescent="0.2">
      <c r="O96" s="1">
        <v>3</v>
      </c>
      <c r="P96" s="31"/>
      <c r="Q96" s="48"/>
      <c r="R96" s="29"/>
      <c r="S96" s="30"/>
      <c r="T96" s="30"/>
      <c r="U96" s="30"/>
      <c r="V96" s="30"/>
      <c r="W96" s="30"/>
      <c r="X96" s="30"/>
      <c r="Y96" s="30"/>
      <c r="Z96" s="21">
        <f t="shared" si="83"/>
        <v>0</v>
      </c>
      <c r="AA96" s="37" t="str">
        <f t="shared" si="84"/>
        <v/>
      </c>
      <c r="AB96" s="38" t="str">
        <f t="shared" si="85"/>
        <v/>
      </c>
      <c r="AC96" s="37" t="str">
        <f t="shared" si="86"/>
        <v/>
      </c>
      <c r="AD96" s="39" t="str">
        <f t="shared" si="87"/>
        <v/>
      </c>
      <c r="AE96" s="39" t="str">
        <f t="shared" si="87"/>
        <v/>
      </c>
      <c r="AF96" s="38" t="str">
        <f t="shared" si="88"/>
        <v/>
      </c>
      <c r="AG96" s="38" t="str">
        <f t="shared" si="89"/>
        <v/>
      </c>
      <c r="AH96" s="21" t="e">
        <f t="shared" si="90"/>
        <v>#VALUE!</v>
      </c>
    </row>
    <row r="97" spans="15:35" x14ac:dyDescent="0.2">
      <c r="O97" s="1">
        <v>4</v>
      </c>
      <c r="P97" s="31"/>
      <c r="Q97" s="48"/>
      <c r="R97" s="29"/>
      <c r="S97" s="30"/>
      <c r="T97" s="30"/>
      <c r="U97" s="30"/>
      <c r="V97" s="30"/>
      <c r="W97" s="30"/>
      <c r="X97" s="30"/>
      <c r="Y97" s="30"/>
      <c r="Z97" s="21">
        <f t="shared" si="83"/>
        <v>0</v>
      </c>
      <c r="AA97" s="37" t="str">
        <f t="shared" si="84"/>
        <v/>
      </c>
      <c r="AB97" s="38" t="str">
        <f t="shared" si="85"/>
        <v/>
      </c>
      <c r="AC97" s="37" t="str">
        <f t="shared" si="86"/>
        <v/>
      </c>
      <c r="AD97" s="39" t="str">
        <f t="shared" si="87"/>
        <v/>
      </c>
      <c r="AE97" s="39" t="str">
        <f t="shared" si="87"/>
        <v/>
      </c>
      <c r="AF97" s="38" t="str">
        <f t="shared" si="88"/>
        <v/>
      </c>
      <c r="AG97" s="38" t="str">
        <f t="shared" si="89"/>
        <v/>
      </c>
      <c r="AH97" s="21" t="e">
        <f t="shared" si="90"/>
        <v>#VALUE!</v>
      </c>
    </row>
    <row r="98" spans="15:35" x14ac:dyDescent="0.2">
      <c r="O98" s="1">
        <v>5</v>
      </c>
      <c r="P98" s="31"/>
      <c r="Q98" s="48"/>
      <c r="R98" s="29"/>
      <c r="S98" s="30"/>
      <c r="T98" s="30"/>
      <c r="U98" s="30"/>
      <c r="V98" s="30"/>
      <c r="W98" s="30"/>
      <c r="X98" s="30"/>
      <c r="Y98" s="30"/>
      <c r="Z98" s="21">
        <f t="shared" si="83"/>
        <v>0</v>
      </c>
      <c r="AA98" s="37" t="str">
        <f t="shared" si="84"/>
        <v/>
      </c>
      <c r="AB98" s="38" t="str">
        <f t="shared" si="85"/>
        <v/>
      </c>
      <c r="AC98" s="37" t="str">
        <f t="shared" si="86"/>
        <v/>
      </c>
      <c r="AD98" s="39" t="str">
        <f t="shared" si="87"/>
        <v/>
      </c>
      <c r="AE98" s="39" t="str">
        <f t="shared" si="87"/>
        <v/>
      </c>
      <c r="AF98" s="38" t="str">
        <f t="shared" si="88"/>
        <v/>
      </c>
      <c r="AG98" s="38" t="str">
        <f t="shared" si="89"/>
        <v/>
      </c>
      <c r="AH98" s="21" t="e">
        <f t="shared" si="90"/>
        <v>#VALUE!</v>
      </c>
    </row>
    <row r="99" spans="15:35" x14ac:dyDescent="0.2">
      <c r="O99" s="1">
        <v>6</v>
      </c>
      <c r="P99" s="31"/>
      <c r="Q99" s="48"/>
      <c r="R99" s="29"/>
      <c r="S99" s="30"/>
      <c r="T99" s="30"/>
      <c r="U99" s="30"/>
      <c r="V99" s="30"/>
      <c r="W99" s="30"/>
      <c r="X99" s="30"/>
      <c r="Y99" s="30"/>
      <c r="Z99" s="21">
        <f t="shared" si="83"/>
        <v>0</v>
      </c>
      <c r="AA99" s="37" t="str">
        <f t="shared" si="84"/>
        <v/>
      </c>
      <c r="AB99" s="38" t="str">
        <f t="shared" si="85"/>
        <v/>
      </c>
      <c r="AC99" s="37" t="str">
        <f t="shared" si="86"/>
        <v/>
      </c>
      <c r="AD99" s="39" t="str">
        <f t="shared" si="87"/>
        <v/>
      </c>
      <c r="AE99" s="39" t="str">
        <f t="shared" si="87"/>
        <v/>
      </c>
      <c r="AF99" s="38" t="str">
        <f t="shared" si="88"/>
        <v/>
      </c>
      <c r="AG99" s="38" t="str">
        <f t="shared" si="89"/>
        <v/>
      </c>
      <c r="AH99" s="21" t="e">
        <f t="shared" si="90"/>
        <v>#VALUE!</v>
      </c>
    </row>
    <row r="100" spans="15:35" x14ac:dyDescent="0.2">
      <c r="P100" s="34" t="s">
        <v>47</v>
      </c>
      <c r="Q100" s="49"/>
      <c r="R100" s="32">
        <f t="shared" ref="R100:Y100" si="91">SUM(R94:R99)</f>
        <v>1</v>
      </c>
      <c r="S100" s="33">
        <f t="shared" si="91"/>
        <v>5438289457</v>
      </c>
      <c r="T100" s="33">
        <f t="shared" si="91"/>
        <v>5799062829</v>
      </c>
      <c r="U100" s="33">
        <f t="shared" si="91"/>
        <v>42350400</v>
      </c>
      <c r="V100" s="33">
        <f t="shared" si="91"/>
        <v>42350400</v>
      </c>
      <c r="W100" s="33">
        <f t="shared" si="91"/>
        <v>5756712429</v>
      </c>
      <c r="X100" s="33">
        <f t="shared" si="91"/>
        <v>2534391062</v>
      </c>
      <c r="Y100" s="33">
        <f t="shared" si="91"/>
        <v>13915993</v>
      </c>
    </row>
    <row r="101" spans="15:35" x14ac:dyDescent="0.2">
      <c r="P101" s="23"/>
      <c r="Q101" s="23"/>
      <c r="R101" s="40"/>
      <c r="S101" s="41"/>
      <c r="T101" s="41"/>
      <c r="U101" s="41"/>
      <c r="V101" s="41"/>
      <c r="W101" s="41"/>
      <c r="X101" s="41"/>
      <c r="Y101" s="41"/>
      <c r="Z101" s="41"/>
      <c r="AA101" s="44"/>
      <c r="AB101" s="45"/>
      <c r="AC101" s="44"/>
      <c r="AD101" s="46"/>
      <c r="AE101" s="46"/>
      <c r="AF101" s="45"/>
      <c r="AG101" s="45"/>
      <c r="AH101" s="23"/>
    </row>
    <row r="102" spans="15:35" x14ac:dyDescent="0.2">
      <c r="P102" s="23"/>
      <c r="Q102" s="23"/>
      <c r="R102" s="40"/>
      <c r="S102" s="41"/>
      <c r="T102" s="41"/>
      <c r="U102" s="41"/>
      <c r="V102" s="41"/>
      <c r="W102" s="41"/>
      <c r="X102" s="41"/>
      <c r="Y102" s="41"/>
      <c r="Z102" s="41"/>
      <c r="AA102" s="44"/>
      <c r="AB102" s="45"/>
      <c r="AC102" s="44"/>
      <c r="AD102" s="46"/>
      <c r="AE102" s="46"/>
      <c r="AF102" s="45"/>
      <c r="AG102" s="45"/>
      <c r="AH102" s="23"/>
    </row>
    <row r="103" spans="15:35" x14ac:dyDescent="0.2">
      <c r="P103" s="23"/>
      <c r="Q103" s="23"/>
      <c r="R103" s="40"/>
      <c r="S103" s="41"/>
      <c r="T103" s="41"/>
      <c r="U103" s="41"/>
      <c r="V103" s="41"/>
      <c r="W103" s="41"/>
      <c r="X103" s="41"/>
      <c r="Y103" s="41"/>
      <c r="Z103" s="41"/>
      <c r="AA103" s="44"/>
      <c r="AB103" s="45"/>
      <c r="AC103" s="44"/>
      <c r="AD103" s="46"/>
      <c r="AE103" s="46"/>
      <c r="AF103" s="45"/>
      <c r="AG103" s="45"/>
      <c r="AH103" s="23"/>
    </row>
    <row r="104" spans="15:35" x14ac:dyDescent="0.2">
      <c r="P104" s="23"/>
      <c r="Q104" s="23"/>
      <c r="R104" s="40"/>
      <c r="S104" s="41"/>
      <c r="T104" s="41"/>
      <c r="U104" s="41"/>
      <c r="V104" s="41"/>
      <c r="W104" s="41"/>
      <c r="X104" s="41"/>
      <c r="Y104" s="41"/>
      <c r="Z104" s="41"/>
      <c r="AA104" s="44"/>
      <c r="AB104" s="45"/>
      <c r="AC104" s="44"/>
      <c r="AD104" s="46"/>
      <c r="AE104" s="46"/>
      <c r="AF104" s="45"/>
      <c r="AG104" s="45"/>
      <c r="AH104" s="23"/>
    </row>
    <row r="105" spans="15:35" x14ac:dyDescent="0.2">
      <c r="P105" s="23"/>
      <c r="Q105" s="23"/>
      <c r="R105" s="40"/>
      <c r="S105" s="41"/>
      <c r="T105" s="41"/>
      <c r="U105" s="41"/>
      <c r="V105" s="41"/>
      <c r="W105" s="41"/>
      <c r="X105" s="41"/>
      <c r="Y105" s="41"/>
      <c r="Z105" s="41"/>
      <c r="AA105" s="44"/>
      <c r="AB105" s="45"/>
      <c r="AC105" s="44"/>
      <c r="AD105" s="46"/>
      <c r="AE105" s="46"/>
      <c r="AF105" s="45"/>
      <c r="AG105" s="45"/>
      <c r="AH105" s="23"/>
    </row>
    <row r="106" spans="15:35" x14ac:dyDescent="0.2">
      <c r="P106" s="23"/>
      <c r="Q106" s="23"/>
      <c r="R106" s="40"/>
      <c r="S106" s="41"/>
      <c r="T106" s="41"/>
      <c r="U106" s="41"/>
      <c r="V106" s="41"/>
      <c r="W106" s="41"/>
      <c r="X106" s="41"/>
      <c r="Y106" s="41"/>
      <c r="Z106" s="41"/>
      <c r="AA106" s="44"/>
      <c r="AB106" s="45"/>
      <c r="AC106" s="44"/>
      <c r="AD106" s="46"/>
      <c r="AE106" s="46"/>
      <c r="AF106" s="45"/>
      <c r="AG106" s="45"/>
      <c r="AH106" s="23"/>
      <c r="AI106" s="23"/>
    </row>
    <row r="107" spans="15:35" x14ac:dyDescent="0.2">
      <c r="P107" s="23"/>
      <c r="Q107" s="23"/>
      <c r="R107" s="42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5:35" x14ac:dyDescent="0.2">
      <c r="P108" s="24"/>
      <c r="Q108" s="23"/>
      <c r="R108" s="40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5:35" x14ac:dyDescent="0.2">
      <c r="P109" s="23"/>
      <c r="Q109" s="23"/>
      <c r="R109" s="40"/>
      <c r="S109" s="41"/>
      <c r="T109" s="41"/>
      <c r="U109" s="41"/>
      <c r="V109" s="41"/>
      <c r="W109" s="41"/>
      <c r="X109" s="41"/>
      <c r="Y109" s="41"/>
      <c r="Z109" s="41"/>
      <c r="AA109" s="44"/>
      <c r="AB109" s="45"/>
      <c r="AC109" s="44"/>
      <c r="AD109" s="46"/>
      <c r="AE109" s="46"/>
      <c r="AF109" s="45"/>
      <c r="AG109" s="45"/>
      <c r="AH109" s="23"/>
      <c r="AI109" s="23"/>
    </row>
    <row r="110" spans="15:35" x14ac:dyDescent="0.2">
      <c r="P110" s="23"/>
      <c r="Q110" s="23"/>
      <c r="R110" s="40"/>
      <c r="S110" s="41"/>
      <c r="T110" s="41"/>
      <c r="U110" s="41"/>
      <c r="V110" s="41"/>
      <c r="W110" s="41"/>
      <c r="X110" s="41"/>
      <c r="Y110" s="41"/>
      <c r="Z110" s="41"/>
      <c r="AA110" s="44"/>
      <c r="AB110" s="45"/>
      <c r="AC110" s="44"/>
      <c r="AD110" s="46"/>
      <c r="AE110" s="46"/>
      <c r="AF110" s="45"/>
      <c r="AG110" s="45"/>
      <c r="AH110" s="23"/>
      <c r="AI110" s="23"/>
    </row>
  </sheetData>
  <mergeCells count="171">
    <mergeCell ref="B62:D62"/>
    <mergeCell ref="B63:D63"/>
    <mergeCell ref="AA56:AE56"/>
    <mergeCell ref="AF56:AG56"/>
    <mergeCell ref="AA68:AE68"/>
    <mergeCell ref="AF68:AG68"/>
    <mergeCell ref="AA80:AE80"/>
    <mergeCell ref="AF80:AG80"/>
    <mergeCell ref="AA92:AE92"/>
    <mergeCell ref="AF92:AG92"/>
    <mergeCell ref="B59:D59"/>
    <mergeCell ref="AA30:AE30"/>
    <mergeCell ref="AF30:AG30"/>
    <mergeCell ref="AA42:AE42"/>
    <mergeCell ref="AF42:AG42"/>
    <mergeCell ref="K23:K24"/>
    <mergeCell ref="G23:G24"/>
    <mergeCell ref="H23:H24"/>
    <mergeCell ref="K25:K26"/>
    <mergeCell ref="K27:K28"/>
    <mergeCell ref="G31:G32"/>
    <mergeCell ref="H31:H32"/>
    <mergeCell ref="H25:H26"/>
    <mergeCell ref="B8:H13"/>
    <mergeCell ref="D5:F6"/>
    <mergeCell ref="G29:G30"/>
    <mergeCell ref="H29:H30"/>
    <mergeCell ref="I29:I30"/>
    <mergeCell ref="J29:J30"/>
    <mergeCell ref="I23:I24"/>
    <mergeCell ref="F27:F28"/>
    <mergeCell ref="C29:C30"/>
    <mergeCell ref="D29:D30"/>
    <mergeCell ref="E29:E30"/>
    <mergeCell ref="F29:F30"/>
    <mergeCell ref="J23:J24"/>
    <mergeCell ref="D25:D26"/>
    <mergeCell ref="C21:C22"/>
    <mergeCell ref="B27:B28"/>
    <mergeCell ref="I25:I26"/>
    <mergeCell ref="J25:J26"/>
    <mergeCell ref="C25:C26"/>
    <mergeCell ref="E25:E26"/>
    <mergeCell ref="F25:F26"/>
    <mergeCell ref="E23:E24"/>
    <mergeCell ref="F23:F24"/>
    <mergeCell ref="C27:C28"/>
    <mergeCell ref="I46:I47"/>
    <mergeCell ref="L46:L47"/>
    <mergeCell ref="L36:L37"/>
    <mergeCell ref="L38:L39"/>
    <mergeCell ref="L40:L41"/>
    <mergeCell ref="L42:L43"/>
    <mergeCell ref="B44:B45"/>
    <mergeCell ref="I44:I45"/>
    <mergeCell ref="L44:L45"/>
    <mergeCell ref="C44:C45"/>
    <mergeCell ref="I36:I37"/>
    <mergeCell ref="I38:I39"/>
    <mergeCell ref="B40:B41"/>
    <mergeCell ref="B42:B43"/>
    <mergeCell ref="C36:C37"/>
    <mergeCell ref="B36:B37"/>
    <mergeCell ref="C38:C39"/>
    <mergeCell ref="C40:C41"/>
    <mergeCell ref="C42:C43"/>
    <mergeCell ref="I40:I41"/>
    <mergeCell ref="I42:I43"/>
    <mergeCell ref="B38:B39"/>
    <mergeCell ref="B46:B47"/>
    <mergeCell ref="C46:C47"/>
    <mergeCell ref="B48:B49"/>
    <mergeCell ref="C48:C49"/>
    <mergeCell ref="B52:L52"/>
    <mergeCell ref="B53:L53"/>
    <mergeCell ref="E59:L61"/>
    <mergeCell ref="B60:D60"/>
    <mergeCell ref="B61:D61"/>
    <mergeCell ref="I48:I49"/>
    <mergeCell ref="L48:L49"/>
    <mergeCell ref="B50:B51"/>
    <mergeCell ref="C50:C51"/>
    <mergeCell ref="I50:I51"/>
    <mergeCell ref="L50:L51"/>
    <mergeCell ref="B54:L55"/>
    <mergeCell ref="B56:L58"/>
    <mergeCell ref="B1:L1"/>
    <mergeCell ref="B2:L2"/>
    <mergeCell ref="B3:L3"/>
    <mergeCell ref="B6:C6"/>
    <mergeCell ref="L17:L18"/>
    <mergeCell ref="J17:J18"/>
    <mergeCell ref="D19:D20"/>
    <mergeCell ref="D21:D22"/>
    <mergeCell ref="D23:D24"/>
    <mergeCell ref="J19:J20"/>
    <mergeCell ref="I21:I22"/>
    <mergeCell ref="J21:J22"/>
    <mergeCell ref="B17:B18"/>
    <mergeCell ref="B19:B20"/>
    <mergeCell ref="B21:B22"/>
    <mergeCell ref="B23:B24"/>
    <mergeCell ref="C19:C20"/>
    <mergeCell ref="G21:G22"/>
    <mergeCell ref="H21:H22"/>
    <mergeCell ref="H19:H20"/>
    <mergeCell ref="I19:I20"/>
    <mergeCell ref="B15:L15"/>
    <mergeCell ref="D17:D18"/>
    <mergeCell ref="K19:K20"/>
    <mergeCell ref="B34:B35"/>
    <mergeCell ref="C34:C35"/>
    <mergeCell ref="D34:I34"/>
    <mergeCell ref="J34:L34"/>
    <mergeCell ref="D31:D32"/>
    <mergeCell ref="G27:G28"/>
    <mergeCell ref="H27:H28"/>
    <mergeCell ref="I27:I28"/>
    <mergeCell ref="L19:L20"/>
    <mergeCell ref="L21:L22"/>
    <mergeCell ref="L23:L24"/>
    <mergeCell ref="E19:E20"/>
    <mergeCell ref="F19:F20"/>
    <mergeCell ref="G19:G20"/>
    <mergeCell ref="C23:C24"/>
    <mergeCell ref="E21:E22"/>
    <mergeCell ref="F21:F22"/>
    <mergeCell ref="I31:I32"/>
    <mergeCell ref="J31:J32"/>
    <mergeCell ref="B33:L33"/>
    <mergeCell ref="C31:C32"/>
    <mergeCell ref="E31:E32"/>
    <mergeCell ref="F31:F32"/>
    <mergeCell ref="K21:K22"/>
    <mergeCell ref="B31:B32"/>
    <mergeCell ref="L25:L26"/>
    <mergeCell ref="L27:L28"/>
    <mergeCell ref="L29:L30"/>
    <mergeCell ref="L31:L32"/>
    <mergeCell ref="B25:B26"/>
    <mergeCell ref="J27:J28"/>
    <mergeCell ref="B29:B30"/>
    <mergeCell ref="K29:K30"/>
    <mergeCell ref="K31:K32"/>
    <mergeCell ref="D27:D28"/>
    <mergeCell ref="E27:E28"/>
    <mergeCell ref="G25:G26"/>
    <mergeCell ref="AA6:AE6"/>
    <mergeCell ref="AF6:AG6"/>
    <mergeCell ref="B4:L4"/>
    <mergeCell ref="B14:L14"/>
    <mergeCell ref="I6:K6"/>
    <mergeCell ref="E17:E18"/>
    <mergeCell ref="F17:F18"/>
    <mergeCell ref="G17:G18"/>
    <mergeCell ref="H17:H18"/>
    <mergeCell ref="I17:I18"/>
    <mergeCell ref="K17:K18"/>
    <mergeCell ref="C17:C18"/>
    <mergeCell ref="I7:J7"/>
    <mergeCell ref="I8:J8"/>
    <mergeCell ref="I9:J9"/>
    <mergeCell ref="I10:J10"/>
    <mergeCell ref="I11:J11"/>
    <mergeCell ref="I12:J12"/>
    <mergeCell ref="I13:J13"/>
    <mergeCell ref="AA18:AE18"/>
    <mergeCell ref="AF18:AG18"/>
    <mergeCell ref="I5:K5"/>
    <mergeCell ref="B5:C5"/>
    <mergeCell ref="B7:H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ignoredErrors>
    <ignoredError sqref="C20:D20 C17 C24 C21 C26:D26 C25 C30:D30 C27 C32:D32 C31 L17:L32 C18:D18 C19 C22:D22 C23 C28:D28 C29 E28 E22 E18 E32 E30 E26 E20 F17:K17 E21:K21 F20:K20 E25:K25 E27:K27 F26:K26 E31:K31 F30:K30 F32:K32 E19:K19 F18:K18 F22:K22 E29:K29 F28:K28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H47"/>
  <sheetViews>
    <sheetView showGridLines="0" zoomScaleNormal="100" workbookViewId="0">
      <selection activeCell="E20" sqref="E20:E21"/>
    </sheetView>
  </sheetViews>
  <sheetFormatPr baseColWidth="10" defaultColWidth="11.42578125" defaultRowHeight="12.75" x14ac:dyDescent="0.2"/>
  <cols>
    <col min="1" max="1" width="1.7109375" style="1" customWidth="1"/>
    <col min="2" max="2" width="5.85546875" style="1" customWidth="1"/>
    <col min="3" max="3" width="45.7109375" style="1" customWidth="1"/>
    <col min="4" max="5" width="16.7109375" style="1" customWidth="1"/>
    <col min="6" max="6" width="32.5703125" style="1" customWidth="1"/>
    <col min="7" max="10" width="17.7109375" style="1" customWidth="1"/>
    <col min="11" max="16384" width="11.42578125" style="1"/>
  </cols>
  <sheetData>
    <row r="1" spans="2:6" ht="15.75" x14ac:dyDescent="0.25">
      <c r="B1" s="158" t="s">
        <v>52</v>
      </c>
      <c r="C1" s="158"/>
      <c r="D1" s="158"/>
      <c r="E1" s="158"/>
      <c r="F1" s="158"/>
    </row>
    <row r="2" spans="2:6" ht="15" x14ac:dyDescent="0.25">
      <c r="B2" s="159" t="s">
        <v>53</v>
      </c>
      <c r="C2" s="159"/>
      <c r="D2" s="159"/>
      <c r="E2" s="159"/>
      <c r="F2" s="159"/>
    </row>
    <row r="3" spans="2:6" x14ac:dyDescent="0.2">
      <c r="B3" s="164" t="s">
        <v>10</v>
      </c>
      <c r="C3" s="164"/>
      <c r="D3" s="164"/>
      <c r="E3" s="164"/>
      <c r="F3" s="164"/>
    </row>
    <row r="5" spans="2:6" x14ac:dyDescent="0.2">
      <c r="B5" s="164" t="s">
        <v>30</v>
      </c>
      <c r="C5" s="164"/>
      <c r="D5" s="164"/>
      <c r="E5" s="164"/>
      <c r="F5" s="164"/>
    </row>
    <row r="7" spans="2:6" ht="25.5" x14ac:dyDescent="0.2">
      <c r="B7" s="2" t="s">
        <v>4</v>
      </c>
      <c r="C7" s="2" t="s">
        <v>23</v>
      </c>
      <c r="D7" s="2" t="s">
        <v>33</v>
      </c>
      <c r="E7" s="2" t="s">
        <v>31</v>
      </c>
      <c r="F7" s="2" t="s">
        <v>55</v>
      </c>
    </row>
    <row r="8" spans="2:6" ht="12.95" customHeight="1" x14ac:dyDescent="0.2">
      <c r="B8" s="184">
        <v>1</v>
      </c>
      <c r="C8" s="188" t="str">
        <f>+IF('Evaluación (hoja1)'!C17&lt;&gt;"",+'Evaluación (hoja1)'!C17,"")</f>
        <v>ALOGAR</v>
      </c>
      <c r="D8" s="184" t="str">
        <f>+IF('Evaluación (hoja1)'!C17&lt;&gt;"",'Evaluación (hoja1)'!I36,"")</f>
        <v>CUMPLE</v>
      </c>
      <c r="E8" s="184" t="str">
        <f>+IF('Evaluación (hoja1)'!C17&lt;&gt;"",'Evaluación (hoja1)'!L36,"")</f>
        <v>CUMPLE</v>
      </c>
      <c r="F8" s="184" t="s">
        <v>58</v>
      </c>
    </row>
    <row r="9" spans="2:6" ht="12.95" customHeight="1" x14ac:dyDescent="0.2">
      <c r="B9" s="185"/>
      <c r="C9" s="189"/>
      <c r="D9" s="185"/>
      <c r="E9" s="185"/>
      <c r="F9" s="185"/>
    </row>
    <row r="10" spans="2:6" ht="12.95" customHeight="1" x14ac:dyDescent="0.2">
      <c r="B10" s="184">
        <f>+IF(C10&lt;&gt;"",+B8+1,"")</f>
        <v>2</v>
      </c>
      <c r="C10" s="188" t="str">
        <f>+IF('Evaluación (hoja1)'!C19&lt;&gt;"",+'Evaluación (hoja1)'!C19,"")</f>
        <v>CONSORCIO VIAL RS</v>
      </c>
      <c r="D10" s="184" t="str">
        <f>+IF('Evaluación (hoja1)'!C19&lt;&gt;"",'Evaluación (hoja1)'!I38,"")</f>
        <v>CUMPLE</v>
      </c>
      <c r="E10" s="184" t="str">
        <f>+IF('Evaluación (hoja1)'!C19&lt;&gt;"",'Evaluación (hoja1)'!L38,"")</f>
        <v>CUMPLE</v>
      </c>
      <c r="F10" s="184" t="s">
        <v>58</v>
      </c>
    </row>
    <row r="11" spans="2:6" ht="12" customHeight="1" x14ac:dyDescent="0.2">
      <c r="B11" s="185"/>
      <c r="C11" s="189"/>
      <c r="D11" s="185"/>
      <c r="E11" s="185"/>
      <c r="F11" s="185"/>
    </row>
    <row r="12" spans="2:6" ht="12.95" customHeight="1" x14ac:dyDescent="0.2">
      <c r="B12" s="184">
        <f>+IF(C12&lt;&gt;"",+B10+1,"")</f>
        <v>3</v>
      </c>
      <c r="C12" s="188" t="str">
        <f>+IF('Evaluación (hoja1)'!C21&lt;&gt;"",+'Evaluación (hoja1)'!C21,"")</f>
        <v>CONSORCIO EL MONUMENTAL</v>
      </c>
      <c r="D12" s="184" t="str">
        <f>+IF('Evaluación (hoja1)'!C21&lt;&gt;"",'Evaluación (hoja1)'!I40,"")</f>
        <v>CUMPLE</v>
      </c>
      <c r="E12" s="184" t="str">
        <f>+IF('Evaluación (hoja1)'!C21&lt;&gt;"",'Evaluación (hoja1)'!L40,"")</f>
        <v>CUMPLE</v>
      </c>
      <c r="F12" s="184" t="s">
        <v>58</v>
      </c>
    </row>
    <row r="13" spans="2:6" ht="12.75" customHeight="1" x14ac:dyDescent="0.2">
      <c r="B13" s="185"/>
      <c r="C13" s="189"/>
      <c r="D13" s="185"/>
      <c r="E13" s="185"/>
      <c r="F13" s="185"/>
    </row>
    <row r="14" spans="2:6" x14ac:dyDescent="0.2">
      <c r="B14" s="186">
        <f>+IF(C14&lt;&gt;"",+B12+1,"")</f>
        <v>4</v>
      </c>
      <c r="C14" s="188" t="str">
        <f>+IF('Evaluación (hoja1)'!C23&lt;&gt;"",+'Evaluación (hoja1)'!C23,"")</f>
        <v>CONSORCIO PROTERRA</v>
      </c>
      <c r="D14" s="184" t="str">
        <f>+IF('Evaluación (hoja1)'!C23&lt;&gt;"",'Evaluación (hoja1)'!I42,"")</f>
        <v>CUMPLE</v>
      </c>
      <c r="E14" s="184" t="str">
        <f>+IF('Evaluación (hoja1)'!C23&lt;&gt;"",'Evaluación (hoja1)'!L42,"")</f>
        <v>CUMPLE</v>
      </c>
      <c r="F14" s="184" t="s">
        <v>58</v>
      </c>
    </row>
    <row r="15" spans="2:6" x14ac:dyDescent="0.2">
      <c r="B15" s="187"/>
      <c r="C15" s="189"/>
      <c r="D15" s="185"/>
      <c r="E15" s="185"/>
      <c r="F15" s="185"/>
    </row>
    <row r="16" spans="2:6" x14ac:dyDescent="0.2">
      <c r="B16" s="184">
        <v>5</v>
      </c>
      <c r="C16" s="188" t="str">
        <f>+IF('Evaluación (hoja1)'!C25&lt;&gt;"",+'Evaluación (hoja1)'!C25,"")</f>
        <v>CONSULTORIA Y CONSTRUCCIONES DARLEV SAS</v>
      </c>
      <c r="D16" s="184" t="str">
        <f>+IF('Evaluación (hoja1)'!C25&lt;&gt;"",'Evaluación (hoja1)'!I44,"")</f>
        <v>CUMPLE</v>
      </c>
      <c r="E16" s="184" t="str">
        <f>+IF('Evaluación (hoja1)'!C25&lt;&gt;"",'Evaluación (hoja1)'!L44,"")</f>
        <v>CUMPLE</v>
      </c>
      <c r="F16" s="184" t="s">
        <v>58</v>
      </c>
    </row>
    <row r="17" spans="2:6" x14ac:dyDescent="0.2">
      <c r="B17" s="185"/>
      <c r="C17" s="189"/>
      <c r="D17" s="185"/>
      <c r="E17" s="185"/>
      <c r="F17" s="185"/>
    </row>
    <row r="18" spans="2:6" ht="14.1" customHeight="1" x14ac:dyDescent="0.2">
      <c r="B18" s="184">
        <f>+IF(C18&lt;&gt;"",+B16+1,"")</f>
        <v>6</v>
      </c>
      <c r="C18" s="188" t="str">
        <f>+IF('Evaluación (hoja1)'!C27&lt;&gt;"",+'Evaluación (hoja1)'!C27,"")</f>
        <v>CONSORCIO CAI</v>
      </c>
      <c r="D18" s="184" t="str">
        <f>+IF('Evaluación (hoja1)'!C27&lt;&gt;"",'Evaluación (hoja1)'!I46,"")</f>
        <v>CUMPLE</v>
      </c>
      <c r="E18" s="184" t="str">
        <f>+IF('Evaluación (hoja1)'!C27&lt;&gt;"",'Evaluación (hoja1)'!L46,"")</f>
        <v>CUMPLE</v>
      </c>
      <c r="F18" s="184" t="s">
        <v>58</v>
      </c>
    </row>
    <row r="19" spans="2:6" ht="12.75" customHeight="1" x14ac:dyDescent="0.2">
      <c r="B19" s="185"/>
      <c r="C19" s="189"/>
      <c r="D19" s="185"/>
      <c r="E19" s="185"/>
      <c r="F19" s="185"/>
    </row>
    <row r="20" spans="2:6" ht="12.75" customHeight="1" x14ac:dyDescent="0.2">
      <c r="B20" s="184">
        <f>+IF(C20&lt;&gt;"",+B18+1,"")</f>
        <v>7</v>
      </c>
      <c r="C20" s="188" t="str">
        <f>+IF('Evaluación (hoja1)'!C29&lt;&gt;"",+'Evaluación (hoja1)'!C29,"")</f>
        <v>CONSTRUCCIONES EL CAPIRO SAS</v>
      </c>
      <c r="D20" s="184" t="str">
        <f>+IF('Evaluación (hoja1)'!C29&lt;&gt;"",'Evaluación (hoja1)'!I48,"")</f>
        <v>CUMPLE</v>
      </c>
      <c r="E20" s="184" t="str">
        <f>+IF('Evaluación (hoja1)'!C29&lt;&gt;"",'Evaluación (hoja1)'!L48,"")</f>
        <v>CUMPLE</v>
      </c>
      <c r="F20" s="184" t="s">
        <v>66</v>
      </c>
    </row>
    <row r="21" spans="2:6" x14ac:dyDescent="0.2">
      <c r="B21" s="185"/>
      <c r="C21" s="189"/>
      <c r="D21" s="185"/>
      <c r="E21" s="185"/>
      <c r="F21" s="185"/>
    </row>
    <row r="22" spans="2:6" ht="12.75" customHeight="1" x14ac:dyDescent="0.2">
      <c r="B22" s="184">
        <f>+IF(C22&lt;&gt;"",+B20+1,"")</f>
        <v>8</v>
      </c>
      <c r="C22" s="188" t="str">
        <f>+IF('Evaluación (hoja1)'!C31&lt;&gt;"",+'Evaluación (hoja1)'!C31,"")</f>
        <v>BIO MAQUINARIA Y EQUIPOS SAS</v>
      </c>
      <c r="D22" s="184" t="str">
        <f>+IF('Evaluación (hoja1)'!C31&lt;&gt;"",'Evaluación (hoja1)'!I50,"")</f>
        <v>CUMPLE</v>
      </c>
      <c r="E22" s="184" t="str">
        <f>+IF('Evaluación (hoja1)'!C31&lt;&gt;"",'Evaluación (hoja1)'!L50,"")</f>
        <v>CUMPLE</v>
      </c>
      <c r="F22" s="184" t="s">
        <v>58</v>
      </c>
    </row>
    <row r="23" spans="2:6" x14ac:dyDescent="0.2">
      <c r="B23" s="185"/>
      <c r="C23" s="189"/>
      <c r="D23" s="185"/>
      <c r="E23" s="185"/>
      <c r="F23" s="185"/>
    </row>
    <row r="25" spans="2:6" x14ac:dyDescent="0.2">
      <c r="B25" s="5" t="s">
        <v>43</v>
      </c>
    </row>
    <row r="27" spans="2:6" x14ac:dyDescent="0.2">
      <c r="B27" s="70" t="s">
        <v>62</v>
      </c>
    </row>
    <row r="47" spans="8:8" x14ac:dyDescent="0.2">
      <c r="H47" s="1" t="s">
        <v>77</v>
      </c>
    </row>
  </sheetData>
  <mergeCells count="44">
    <mergeCell ref="B1:F1"/>
    <mergeCell ref="B2:F2"/>
    <mergeCell ref="B3:F3"/>
    <mergeCell ref="B5:F5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D12:D13"/>
    <mergeCell ref="E8:E9"/>
    <mergeCell ref="B8:B9"/>
    <mergeCell ref="C8:C9"/>
    <mergeCell ref="D8:D9"/>
    <mergeCell ref="E10:E11"/>
    <mergeCell ref="D10:D11"/>
    <mergeCell ref="C10:C11"/>
    <mergeCell ref="B10:B11"/>
    <mergeCell ref="E12:E13"/>
    <mergeCell ref="B12:B13"/>
    <mergeCell ref="C12:C13"/>
    <mergeCell ref="F20:F21"/>
    <mergeCell ref="F22:F23"/>
    <mergeCell ref="F8:F9"/>
    <mergeCell ref="F10:F11"/>
    <mergeCell ref="F12:F13"/>
    <mergeCell ref="F14:F15"/>
    <mergeCell ref="F16:F17"/>
    <mergeCell ref="F18:F19"/>
    <mergeCell ref="E16:E17"/>
    <mergeCell ref="B14:B15"/>
    <mergeCell ref="C14:C15"/>
    <mergeCell ref="D14:D15"/>
    <mergeCell ref="E14:E15"/>
    <mergeCell ref="B16:B17"/>
    <mergeCell ref="C16:C17"/>
    <mergeCell ref="D16:D1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9BF1A-DBD4-403F-8F6A-1933310CEDB3}">
  <sheetPr>
    <pageSetUpPr fitToPage="1"/>
  </sheetPr>
  <dimension ref="B1:AI110"/>
  <sheetViews>
    <sheetView showGridLines="0" zoomScaleNormal="100" workbookViewId="0">
      <selection activeCell="L38" sqref="L38:L39"/>
    </sheetView>
  </sheetViews>
  <sheetFormatPr baseColWidth="10" defaultColWidth="11.42578125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7" width="14.7109375" style="1" customWidth="1"/>
    <col min="8" max="8" width="15.7109375" style="1" customWidth="1"/>
    <col min="9" max="12" width="14.7109375" style="1" customWidth="1"/>
    <col min="13" max="13" width="1.7109375" style="1" customWidth="1"/>
    <col min="14" max="14" width="14.42578125" style="1" customWidth="1"/>
    <col min="15" max="15" width="3.5703125" style="1" customWidth="1"/>
    <col min="16" max="16" width="51.140625" style="1" customWidth="1"/>
    <col min="17" max="17" width="15.28515625" style="1" customWidth="1"/>
    <col min="18" max="18" width="11.140625" style="20" bestFit="1" customWidth="1"/>
    <col min="19" max="21" width="17.7109375" style="1" customWidth="1"/>
    <col min="22" max="23" width="15.140625" style="1" customWidth="1"/>
    <col min="24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42578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58" t="s">
        <v>52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2:34" ht="15" x14ac:dyDescent="0.25">
      <c r="B2" s="159" t="s">
        <v>53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2:34" x14ac:dyDescent="0.2">
      <c r="B3" s="137" t="s">
        <v>10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</row>
    <row r="4" spans="2:34" x14ac:dyDescent="0.2">
      <c r="B4" s="133" t="s">
        <v>41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</row>
    <row r="5" spans="2:34" ht="12.75" customHeight="1" x14ac:dyDescent="0.2">
      <c r="B5" s="144" t="s">
        <v>34</v>
      </c>
      <c r="C5" s="146"/>
      <c r="D5" s="136"/>
      <c r="E5" s="137"/>
      <c r="F5" s="179"/>
      <c r="G5" s="18" t="s">
        <v>45</v>
      </c>
      <c r="H5" s="18" t="s">
        <v>44</v>
      </c>
      <c r="I5" s="144" t="s">
        <v>42</v>
      </c>
      <c r="J5" s="145"/>
      <c r="K5" s="145"/>
      <c r="L5" s="7" t="s">
        <v>39</v>
      </c>
      <c r="P5" s="26"/>
      <c r="Q5" s="23"/>
    </row>
    <row r="6" spans="2:34" x14ac:dyDescent="0.2">
      <c r="B6" s="160" t="s">
        <v>84</v>
      </c>
      <c r="C6" s="161"/>
      <c r="D6" s="180"/>
      <c r="E6" s="181"/>
      <c r="F6" s="182"/>
      <c r="G6" s="17">
        <v>649998796</v>
      </c>
      <c r="H6" s="19">
        <v>3</v>
      </c>
      <c r="I6" s="136" t="s">
        <v>11</v>
      </c>
      <c r="J6" s="137"/>
      <c r="K6" s="137"/>
      <c r="L6" s="6">
        <v>45291</v>
      </c>
      <c r="O6" s="47">
        <v>9</v>
      </c>
      <c r="P6" s="25" t="s">
        <v>49</v>
      </c>
      <c r="Q6" s="55"/>
      <c r="AA6" s="130" t="s">
        <v>32</v>
      </c>
      <c r="AB6" s="131"/>
      <c r="AC6" s="131"/>
      <c r="AD6" s="131"/>
      <c r="AE6" s="132"/>
      <c r="AF6" s="130" t="s">
        <v>12</v>
      </c>
      <c r="AG6" s="132"/>
    </row>
    <row r="7" spans="2:34" x14ac:dyDescent="0.2">
      <c r="B7" s="147" t="s">
        <v>35</v>
      </c>
      <c r="C7" s="148"/>
      <c r="D7" s="148"/>
      <c r="E7" s="148"/>
      <c r="F7" s="148"/>
      <c r="G7" s="148"/>
      <c r="H7" s="149"/>
      <c r="I7" s="142" t="s">
        <v>6</v>
      </c>
      <c r="J7" s="142"/>
      <c r="K7" s="27" t="s">
        <v>36</v>
      </c>
      <c r="L7" s="28">
        <v>1</v>
      </c>
      <c r="P7" s="196" t="s">
        <v>85</v>
      </c>
      <c r="Q7" s="35" t="s">
        <v>24</v>
      </c>
      <c r="R7" s="36" t="s">
        <v>48</v>
      </c>
      <c r="S7" s="35" t="s">
        <v>28</v>
      </c>
      <c r="T7" s="35" t="s">
        <v>13</v>
      </c>
      <c r="U7" s="35" t="s">
        <v>29</v>
      </c>
      <c r="V7" s="35" t="s">
        <v>14</v>
      </c>
      <c r="W7" s="35" t="s">
        <v>2</v>
      </c>
      <c r="X7" s="35" t="s">
        <v>25</v>
      </c>
      <c r="Y7" s="35" t="s">
        <v>26</v>
      </c>
      <c r="AA7" s="8" t="s">
        <v>0</v>
      </c>
      <c r="AB7" s="8" t="s">
        <v>1</v>
      </c>
      <c r="AC7" s="8" t="s">
        <v>5</v>
      </c>
      <c r="AD7" s="8" t="s">
        <v>17</v>
      </c>
      <c r="AE7" s="8" t="s">
        <v>2</v>
      </c>
      <c r="AF7" s="9" t="s">
        <v>27</v>
      </c>
      <c r="AG7" s="9" t="s">
        <v>18</v>
      </c>
    </row>
    <row r="8" spans="2:34" ht="12.75" customHeight="1" x14ac:dyDescent="0.25">
      <c r="B8" s="173" t="s">
        <v>69</v>
      </c>
      <c r="C8" s="174"/>
      <c r="D8" s="174"/>
      <c r="E8" s="174"/>
      <c r="F8" s="174"/>
      <c r="G8" s="174"/>
      <c r="H8" s="175"/>
      <c r="I8" s="133" t="s">
        <v>7</v>
      </c>
      <c r="J8" s="133"/>
      <c r="K8" s="10" t="s">
        <v>37</v>
      </c>
      <c r="L8" s="3">
        <v>0.7</v>
      </c>
      <c r="O8" s="1">
        <v>1</v>
      </c>
      <c r="P8" s="122" t="s">
        <v>85</v>
      </c>
      <c r="Q8" s="121">
        <v>901028153</v>
      </c>
      <c r="R8" s="117">
        <v>1</v>
      </c>
      <c r="S8" s="30">
        <v>1218180205</v>
      </c>
      <c r="T8" s="30">
        <v>1296973982</v>
      </c>
      <c r="U8" s="30">
        <v>199311363</v>
      </c>
      <c r="V8" s="30">
        <v>900948504</v>
      </c>
      <c r="W8" s="30">
        <v>396025478</v>
      </c>
      <c r="X8" s="30">
        <v>230092938</v>
      </c>
      <c r="Y8" s="30">
        <v>643640</v>
      </c>
      <c r="Z8" s="21">
        <f t="shared" ref="Z8:Z13" si="0">(V8+W8)-T8</f>
        <v>0</v>
      </c>
      <c r="AA8" s="37">
        <f t="shared" ref="AA8:AA13" si="1">IF($P8&lt;&gt;"",+IF(U8&gt;0,+ROUNDDOWN(S8/U8,2),"INDETERMINADO"),"")</f>
        <v>6.11</v>
      </c>
      <c r="AB8" s="38">
        <f t="shared" ref="AB8:AB13" si="2">IF($P8&lt;&gt;"",+IF(T8&gt;0,+ROUNDDOWN(V8/T8,2),"INDETERMINADO"),"")</f>
        <v>0.69</v>
      </c>
      <c r="AC8" s="37">
        <f t="shared" ref="AC8:AC13" si="3">IF($P8&lt;&gt;"",+IF(Y8&gt;0,+ROUNDDOWN(X8/Y8,2),"INDETERMINADO"),"")</f>
        <v>357.48</v>
      </c>
      <c r="AD8" s="39">
        <f t="shared" ref="AD8:AE13" si="4">IF($P8&lt;&gt;"",+(S8-U8),"")</f>
        <v>1018868842</v>
      </c>
      <c r="AE8" s="39">
        <f t="shared" si="4"/>
        <v>396025478</v>
      </c>
      <c r="AF8" s="38">
        <f t="shared" ref="AF8:AF13" si="5">IF($P8&lt;&gt;"",+IF(W8&gt;0,+ROUNDDOWN(X8/W8,2),"INDETERMINADO"),"")</f>
        <v>0.57999999999999996</v>
      </c>
      <c r="AG8" s="38">
        <f t="shared" ref="AG8:AG13" si="6">IF($P8&lt;&gt;"",+IF(T8&gt;0,+ROUNDDOWN(X8/T8,2),"INDETERMINADO"),"")</f>
        <v>0.17</v>
      </c>
      <c r="AH8" s="21">
        <f t="shared" ref="AH8:AH13" si="7">AE8-W8</f>
        <v>0</v>
      </c>
    </row>
    <row r="9" spans="2:34" ht="15" x14ac:dyDescent="0.25">
      <c r="B9" s="173"/>
      <c r="C9" s="174"/>
      <c r="D9" s="174"/>
      <c r="E9" s="174"/>
      <c r="F9" s="174"/>
      <c r="G9" s="174"/>
      <c r="H9" s="175"/>
      <c r="I9" s="133" t="s">
        <v>20</v>
      </c>
      <c r="J9" s="133"/>
      <c r="K9" s="10" t="s">
        <v>36</v>
      </c>
      <c r="L9" s="16">
        <v>1</v>
      </c>
      <c r="O9" s="1">
        <v>2</v>
      </c>
      <c r="P9" s="122"/>
      <c r="Q9" s="121"/>
      <c r="R9" s="117"/>
      <c r="S9" s="30"/>
      <c r="T9" s="30"/>
      <c r="U9" s="30"/>
      <c r="V9" s="30"/>
      <c r="W9" s="30"/>
      <c r="X9" s="30"/>
      <c r="Y9" s="30"/>
      <c r="Z9" s="21">
        <f t="shared" si="0"/>
        <v>0</v>
      </c>
      <c r="AA9" s="37" t="str">
        <f t="shared" si="1"/>
        <v/>
      </c>
      <c r="AB9" s="38" t="str">
        <f t="shared" si="2"/>
        <v/>
      </c>
      <c r="AC9" s="37" t="str">
        <f t="shared" si="3"/>
        <v/>
      </c>
      <c r="AD9" s="39" t="str">
        <f t="shared" si="4"/>
        <v/>
      </c>
      <c r="AE9" s="39" t="str">
        <f t="shared" si="4"/>
        <v/>
      </c>
      <c r="AF9" s="38" t="str">
        <f t="shared" si="5"/>
        <v/>
      </c>
      <c r="AG9" s="38" t="str">
        <f t="shared" si="6"/>
        <v/>
      </c>
      <c r="AH9" s="21" t="e">
        <f t="shared" si="7"/>
        <v>#VALUE!</v>
      </c>
    </row>
    <row r="10" spans="2:34" x14ac:dyDescent="0.2">
      <c r="B10" s="173"/>
      <c r="C10" s="174"/>
      <c r="D10" s="174"/>
      <c r="E10" s="174"/>
      <c r="F10" s="174"/>
      <c r="G10" s="174"/>
      <c r="H10" s="175"/>
      <c r="I10" s="133" t="s">
        <v>21</v>
      </c>
      <c r="J10" s="133"/>
      <c r="K10" s="10" t="s">
        <v>36</v>
      </c>
      <c r="L10" s="4">
        <f>10%*G6</f>
        <v>64999879.600000001</v>
      </c>
      <c r="O10" s="1">
        <v>3</v>
      </c>
      <c r="P10" s="31"/>
      <c r="Q10" s="63"/>
      <c r="R10" s="29"/>
      <c r="S10" s="30"/>
      <c r="T10" s="30"/>
      <c r="U10" s="30"/>
      <c r="V10" s="30"/>
      <c r="W10" s="30"/>
      <c r="X10" s="30"/>
      <c r="Y10" s="30"/>
      <c r="Z10" s="21">
        <f t="shared" si="0"/>
        <v>0</v>
      </c>
      <c r="AA10" s="37" t="str">
        <f t="shared" si="1"/>
        <v/>
      </c>
      <c r="AB10" s="38" t="str">
        <f t="shared" si="2"/>
        <v/>
      </c>
      <c r="AC10" s="37" t="str">
        <f t="shared" si="3"/>
        <v/>
      </c>
      <c r="AD10" s="39" t="str">
        <f t="shared" si="4"/>
        <v/>
      </c>
      <c r="AE10" s="39" t="str">
        <f t="shared" si="4"/>
        <v/>
      </c>
      <c r="AF10" s="38" t="str">
        <f t="shared" si="5"/>
        <v/>
      </c>
      <c r="AG10" s="38" t="str">
        <f t="shared" si="6"/>
        <v/>
      </c>
      <c r="AH10" s="21" t="e">
        <f t="shared" si="7"/>
        <v>#VALUE!</v>
      </c>
    </row>
    <row r="11" spans="2:34" x14ac:dyDescent="0.2">
      <c r="B11" s="173"/>
      <c r="C11" s="174"/>
      <c r="D11" s="174"/>
      <c r="E11" s="174"/>
      <c r="F11" s="174"/>
      <c r="G11" s="174"/>
      <c r="H11" s="175"/>
      <c r="I11" s="133" t="s">
        <v>22</v>
      </c>
      <c r="J11" s="133"/>
      <c r="K11" s="10" t="s">
        <v>36</v>
      </c>
      <c r="L11" s="4"/>
      <c r="O11" s="1">
        <v>4</v>
      </c>
      <c r="P11" s="31"/>
      <c r="Q11" s="48"/>
      <c r="R11" s="29"/>
      <c r="S11" s="30"/>
      <c r="T11" s="30"/>
      <c r="U11" s="30"/>
      <c r="V11" s="30"/>
      <c r="W11" s="30"/>
      <c r="X11" s="30"/>
      <c r="Y11" s="30"/>
      <c r="Z11" s="21">
        <f t="shared" si="0"/>
        <v>0</v>
      </c>
      <c r="AA11" s="37" t="str">
        <f t="shared" si="1"/>
        <v/>
      </c>
      <c r="AB11" s="38" t="str">
        <f t="shared" si="2"/>
        <v/>
      </c>
      <c r="AC11" s="37" t="str">
        <f t="shared" si="3"/>
        <v/>
      </c>
      <c r="AD11" s="39" t="str">
        <f t="shared" si="4"/>
        <v/>
      </c>
      <c r="AE11" s="39" t="str">
        <f t="shared" si="4"/>
        <v/>
      </c>
      <c r="AF11" s="38" t="str">
        <f t="shared" si="5"/>
        <v/>
      </c>
      <c r="AG11" s="38" t="str">
        <f t="shared" si="6"/>
        <v/>
      </c>
      <c r="AH11" s="21" t="e">
        <f t="shared" si="7"/>
        <v>#VALUE!</v>
      </c>
    </row>
    <row r="12" spans="2:34" x14ac:dyDescent="0.2">
      <c r="B12" s="173"/>
      <c r="C12" s="174"/>
      <c r="D12" s="174"/>
      <c r="E12" s="174"/>
      <c r="F12" s="174"/>
      <c r="G12" s="174"/>
      <c r="H12" s="175"/>
      <c r="I12" s="133" t="s">
        <v>8</v>
      </c>
      <c r="J12" s="133"/>
      <c r="K12" s="10" t="s">
        <v>36</v>
      </c>
      <c r="L12" s="65">
        <v>0.04</v>
      </c>
      <c r="O12" s="1">
        <v>5</v>
      </c>
      <c r="P12" s="31"/>
      <c r="Q12" s="48"/>
      <c r="R12" s="29"/>
      <c r="S12" s="30"/>
      <c r="T12" s="30"/>
      <c r="U12" s="30"/>
      <c r="V12" s="30"/>
      <c r="W12" s="30"/>
      <c r="X12" s="30"/>
      <c r="Y12" s="30"/>
      <c r="Z12" s="21">
        <f t="shared" si="0"/>
        <v>0</v>
      </c>
      <c r="AA12" s="37" t="str">
        <f t="shared" si="1"/>
        <v/>
      </c>
      <c r="AB12" s="38" t="str">
        <f t="shared" si="2"/>
        <v/>
      </c>
      <c r="AC12" s="37" t="str">
        <f t="shared" si="3"/>
        <v/>
      </c>
      <c r="AD12" s="39" t="str">
        <f t="shared" si="4"/>
        <v/>
      </c>
      <c r="AE12" s="39" t="str">
        <f t="shared" si="4"/>
        <v/>
      </c>
      <c r="AF12" s="38" t="str">
        <f t="shared" si="5"/>
        <v/>
      </c>
      <c r="AG12" s="38" t="str">
        <f t="shared" si="6"/>
        <v/>
      </c>
      <c r="AH12" s="21" t="e">
        <f t="shared" si="7"/>
        <v>#VALUE!</v>
      </c>
    </row>
    <row r="13" spans="2:34" x14ac:dyDescent="0.2">
      <c r="B13" s="176"/>
      <c r="C13" s="177"/>
      <c r="D13" s="177"/>
      <c r="E13" s="177"/>
      <c r="F13" s="177"/>
      <c r="G13" s="177"/>
      <c r="H13" s="178"/>
      <c r="I13" s="143" t="s">
        <v>9</v>
      </c>
      <c r="J13" s="143"/>
      <c r="K13" s="11" t="s">
        <v>36</v>
      </c>
      <c r="L13" s="65">
        <v>0.02</v>
      </c>
      <c r="O13" s="1">
        <v>6</v>
      </c>
      <c r="P13" s="31"/>
      <c r="Q13" s="48"/>
      <c r="R13" s="29"/>
      <c r="S13" s="30"/>
      <c r="T13" s="30"/>
      <c r="U13" s="30"/>
      <c r="V13" s="30"/>
      <c r="W13" s="30"/>
      <c r="X13" s="30"/>
      <c r="Y13" s="30"/>
      <c r="Z13" s="21">
        <f t="shared" si="0"/>
        <v>0</v>
      </c>
      <c r="AA13" s="37" t="str">
        <f t="shared" si="1"/>
        <v/>
      </c>
      <c r="AB13" s="38" t="str">
        <f t="shared" si="2"/>
        <v/>
      </c>
      <c r="AC13" s="37" t="str">
        <f t="shared" si="3"/>
        <v/>
      </c>
      <c r="AD13" s="39" t="str">
        <f t="shared" si="4"/>
        <v/>
      </c>
      <c r="AE13" s="39" t="str">
        <f t="shared" si="4"/>
        <v/>
      </c>
      <c r="AF13" s="38" t="str">
        <f t="shared" si="5"/>
        <v/>
      </c>
      <c r="AG13" s="38" t="str">
        <f t="shared" si="6"/>
        <v/>
      </c>
      <c r="AH13" s="21" t="e">
        <f t="shared" si="7"/>
        <v>#VALUE!</v>
      </c>
    </row>
    <row r="14" spans="2:34" x14ac:dyDescent="0.2">
      <c r="B14" s="169"/>
      <c r="C14" s="169"/>
      <c r="D14" s="169"/>
      <c r="E14" s="169"/>
      <c r="F14" s="169"/>
      <c r="G14" s="169"/>
      <c r="H14" s="169"/>
      <c r="I14" s="137"/>
      <c r="J14" s="137"/>
      <c r="K14" s="137"/>
      <c r="L14" s="137"/>
      <c r="P14" s="34" t="s">
        <v>47</v>
      </c>
      <c r="Q14" s="49"/>
      <c r="R14" s="32">
        <f>SUM(R8:R13)</f>
        <v>1</v>
      </c>
      <c r="S14" s="33">
        <f>SUM(S8:S13)</f>
        <v>1218180205</v>
      </c>
      <c r="T14" s="33">
        <f t="shared" ref="T14:Y14" si="8">SUM(T8:T13)</f>
        <v>1296973982</v>
      </c>
      <c r="U14" s="33">
        <f t="shared" si="8"/>
        <v>199311363</v>
      </c>
      <c r="V14" s="33">
        <f t="shared" si="8"/>
        <v>900948504</v>
      </c>
      <c r="W14" s="33">
        <f t="shared" si="8"/>
        <v>396025478</v>
      </c>
      <c r="X14" s="33">
        <f t="shared" si="8"/>
        <v>230092938</v>
      </c>
      <c r="Y14" s="33">
        <f t="shared" si="8"/>
        <v>643640</v>
      </c>
    </row>
    <row r="15" spans="2:34" x14ac:dyDescent="0.2">
      <c r="B15" s="137" t="s">
        <v>50</v>
      </c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Q15" s="27"/>
      <c r="AE15" s="1" t="s">
        <v>56</v>
      </c>
    </row>
    <row r="16" spans="2:34" x14ac:dyDescent="0.2">
      <c r="B16" s="8" t="s">
        <v>4</v>
      </c>
      <c r="C16" s="8" t="s">
        <v>23</v>
      </c>
      <c r="D16" s="8" t="s">
        <v>24</v>
      </c>
      <c r="E16" s="8" t="s">
        <v>28</v>
      </c>
      <c r="F16" s="8" t="s">
        <v>13</v>
      </c>
      <c r="G16" s="8" t="s">
        <v>29</v>
      </c>
      <c r="H16" s="8" t="s">
        <v>14</v>
      </c>
      <c r="I16" s="8" t="s">
        <v>2</v>
      </c>
      <c r="J16" s="8" t="s">
        <v>25</v>
      </c>
      <c r="K16" s="8" t="s">
        <v>26</v>
      </c>
      <c r="L16" s="8" t="s">
        <v>38</v>
      </c>
      <c r="P16" s="23"/>
      <c r="Q16" s="50"/>
      <c r="R16" s="40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2:34" ht="12.75" customHeight="1" x14ac:dyDescent="0.2">
      <c r="B17" s="150">
        <v>9</v>
      </c>
      <c r="C17" s="140" t="str">
        <f>IF(P7&lt;&gt;"",+P7,"")</f>
        <v>GRUPO EMPRESARIAL CONCAS</v>
      </c>
      <c r="D17" s="152" t="str">
        <f>+IF($C$17&lt;&gt;"",+CONCATENATE(Q8," ",Q9," ",Q10," ",Q11," ",Q12," ",Q13," "),"")</f>
        <v xml:space="preserve">901028153      </v>
      </c>
      <c r="E17" s="138">
        <f>IF($C$17&lt;&gt;"",+(S8*$R$8)+(S9*$R$9)+(S10*$R$10)+(S11*$R$11)+(S12*$R$12)+(S13*$R$13),"")</f>
        <v>1218180205</v>
      </c>
      <c r="F17" s="138">
        <f t="shared" ref="F17:K17" si="9">IF($C$17&lt;&gt;"",+(T8*$R$8)+(T9*$R$9)+(T10*$R$10)+(T11*$R$11)+(T12*$R$12)+(T13*$R$13),"")</f>
        <v>1296973982</v>
      </c>
      <c r="G17" s="138">
        <f t="shared" si="9"/>
        <v>199311363</v>
      </c>
      <c r="H17" s="138">
        <f t="shared" si="9"/>
        <v>900948504</v>
      </c>
      <c r="I17" s="138">
        <f t="shared" si="9"/>
        <v>396025478</v>
      </c>
      <c r="J17" s="138">
        <f t="shared" si="9"/>
        <v>230092938</v>
      </c>
      <c r="K17" s="138">
        <f t="shared" si="9"/>
        <v>643640</v>
      </c>
      <c r="L17" s="151" t="str">
        <f>+IF(Q6&lt;&gt;"",+Q6,"")</f>
        <v/>
      </c>
      <c r="P17" s="23"/>
      <c r="Q17" s="50"/>
      <c r="R17" s="40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2:34" ht="12.75" customHeight="1" x14ac:dyDescent="0.2">
      <c r="B18" s="150"/>
      <c r="C18" s="141"/>
      <c r="D18" s="153"/>
      <c r="E18" s="139"/>
      <c r="F18" s="139"/>
      <c r="G18" s="139"/>
      <c r="H18" s="139"/>
      <c r="I18" s="139"/>
      <c r="J18" s="139"/>
      <c r="K18" s="139"/>
      <c r="L18" s="151"/>
      <c r="O18" s="47">
        <v>10</v>
      </c>
      <c r="P18" s="25" t="s">
        <v>49</v>
      </c>
      <c r="Q18" s="54"/>
      <c r="AA18" s="130" t="s">
        <v>32</v>
      </c>
      <c r="AB18" s="131"/>
      <c r="AC18" s="131"/>
      <c r="AD18" s="131"/>
      <c r="AE18" s="132"/>
      <c r="AF18" s="130" t="s">
        <v>12</v>
      </c>
      <c r="AG18" s="132"/>
    </row>
    <row r="19" spans="2:34" x14ac:dyDescent="0.2">
      <c r="B19" s="150">
        <f>+B17+1</f>
        <v>10</v>
      </c>
      <c r="C19" s="162" t="str">
        <f>IF(P19&lt;&gt;"",+P19,"")</f>
        <v>SOCOCIVILES SAS</v>
      </c>
      <c r="D19" s="152" t="str">
        <f>+IF($C$19&lt;&gt;"",+CONCATENATE(Q20," ",Q21," ",Q22," ",Q23," ",Q24," ",Q25," "),"")</f>
        <v xml:space="preserve">901801018      </v>
      </c>
      <c r="E19" s="138">
        <f>IF($C$19&lt;&gt;"",+(S20*$R$20)+(S21*$R$21)+(S22*$R$22)+(S23*$R$23)+(S24*$R$24)+(S25*$R$25),"")</f>
        <v>222957550</v>
      </c>
      <c r="F19" s="138">
        <f t="shared" ref="F19:K19" si="10">IF($C$19&lt;&gt;"",+(T20*$R$20)+(T21*$R$21)+(T22*$R$22)+(T23*$R$23)+(T24*$R$24)+(T25*$R$25),"")</f>
        <v>316334550</v>
      </c>
      <c r="G19" s="138">
        <f t="shared" si="10"/>
        <v>16334550</v>
      </c>
      <c r="H19" s="138">
        <f t="shared" si="10"/>
        <v>16334550</v>
      </c>
      <c r="I19" s="138">
        <f t="shared" si="10"/>
        <v>300000000</v>
      </c>
      <c r="J19" s="138">
        <f t="shared" si="10"/>
        <v>0</v>
      </c>
      <c r="K19" s="138">
        <f t="shared" si="10"/>
        <v>0</v>
      </c>
      <c r="L19" s="151" t="str">
        <f>+IF(Q18&lt;&gt;"",+Q18,"")</f>
        <v/>
      </c>
      <c r="P19" s="196" t="s">
        <v>86</v>
      </c>
      <c r="Q19" s="35" t="s">
        <v>24</v>
      </c>
      <c r="R19" s="36" t="s">
        <v>48</v>
      </c>
      <c r="S19" s="35" t="s">
        <v>28</v>
      </c>
      <c r="T19" s="35" t="s">
        <v>13</v>
      </c>
      <c r="U19" s="35" t="s">
        <v>29</v>
      </c>
      <c r="V19" s="35" t="s">
        <v>14</v>
      </c>
      <c r="W19" s="35" t="s">
        <v>2</v>
      </c>
      <c r="X19" s="35" t="s">
        <v>25</v>
      </c>
      <c r="Y19" s="35" t="s">
        <v>26</v>
      </c>
      <c r="AA19" s="8" t="s">
        <v>0</v>
      </c>
      <c r="AB19" s="8" t="s">
        <v>1</v>
      </c>
      <c r="AC19" s="8" t="s">
        <v>5</v>
      </c>
      <c r="AD19" s="8" t="s">
        <v>17</v>
      </c>
      <c r="AE19" s="8" t="s">
        <v>2</v>
      </c>
      <c r="AF19" s="9" t="s">
        <v>27</v>
      </c>
      <c r="AG19" s="9" t="s">
        <v>18</v>
      </c>
    </row>
    <row r="20" spans="2:34" ht="12.75" customHeight="1" x14ac:dyDescent="0.2">
      <c r="B20" s="150"/>
      <c r="C20" s="163"/>
      <c r="D20" s="153"/>
      <c r="E20" s="139"/>
      <c r="F20" s="139"/>
      <c r="G20" s="139"/>
      <c r="H20" s="139"/>
      <c r="I20" s="139"/>
      <c r="J20" s="139"/>
      <c r="K20" s="139"/>
      <c r="L20" s="151"/>
      <c r="O20" s="1">
        <v>1</v>
      </c>
      <c r="P20" s="108" t="s">
        <v>86</v>
      </c>
      <c r="Q20" s="106">
        <v>901801018</v>
      </c>
      <c r="R20" s="103">
        <v>1</v>
      </c>
      <c r="S20" s="104">
        <v>222957550</v>
      </c>
      <c r="T20" s="104">
        <v>316334550</v>
      </c>
      <c r="U20" s="104">
        <v>16334550</v>
      </c>
      <c r="V20" s="104">
        <v>16334550</v>
      </c>
      <c r="W20" s="104">
        <v>300000000</v>
      </c>
      <c r="X20" s="104">
        <v>0</v>
      </c>
      <c r="Y20" s="104">
        <v>0</v>
      </c>
      <c r="Z20" s="21">
        <f t="shared" ref="Z20:Z25" si="11">(V20+W20)-T20</f>
        <v>0</v>
      </c>
      <c r="AA20" s="37">
        <f t="shared" ref="AA20:AA25" si="12">IF($P20&lt;&gt;"",+IF(U20&gt;0,+ROUNDDOWN(S20/U20,2),"INDETERMINADO"),"")</f>
        <v>13.64</v>
      </c>
      <c r="AB20" s="38">
        <f t="shared" ref="AB20:AB25" si="13">IF($P20&lt;&gt;"",+IF(T20&gt;0,+ROUNDDOWN(V20/T20,2),"INDETERMINADO"),"")</f>
        <v>0.05</v>
      </c>
      <c r="AC20" s="37" t="str">
        <f t="shared" ref="AC20:AC25" si="14">IF($P20&lt;&gt;"",+IF(Y20&gt;0,+ROUNDDOWN(X20/Y20,2),"INDETERMINADO"),"")</f>
        <v>INDETERMINADO</v>
      </c>
      <c r="AD20" s="39">
        <f t="shared" ref="AD20:AE25" si="15">IF($P20&lt;&gt;"",+(S20-U20),"")</f>
        <v>206623000</v>
      </c>
      <c r="AE20" s="39">
        <f t="shared" si="15"/>
        <v>300000000</v>
      </c>
      <c r="AF20" s="38">
        <f t="shared" ref="AF20:AF25" si="16">IF($P20&lt;&gt;"",+IF(W20&gt;0,+ROUNDDOWN(X20/W20,2),"INDETERMINADO"),"")</f>
        <v>0</v>
      </c>
      <c r="AG20" s="38">
        <f t="shared" ref="AG20:AG25" si="17">IF($P20&lt;&gt;"",+IF(T20&gt;0,+ROUNDDOWN(X20/T20,2),"INDETERMINADO"),"")</f>
        <v>0</v>
      </c>
      <c r="AH20" s="21">
        <f t="shared" ref="AH20:AH25" si="18">AE20-W20</f>
        <v>0</v>
      </c>
    </row>
    <row r="21" spans="2:34" ht="12.75" customHeight="1" x14ac:dyDescent="0.2">
      <c r="B21" s="150">
        <f>+B19+1</f>
        <v>11</v>
      </c>
      <c r="C21" s="140" t="str">
        <f>IF(P31&lt;&gt;"",+P31,"")</f>
        <v/>
      </c>
      <c r="D21" s="152" t="str">
        <f>+IF($C$21&lt;&gt;"",+CONCATENATE(Q32," ",Q33," ",Q34," ",Q35," ",Q36," ",Q37," "),"")</f>
        <v/>
      </c>
      <c r="E21" s="138" t="str">
        <f>IF($C$21&lt;&gt;"",+(S32*$R$32)+(S33*$R$33)+(S34*$R$34)+(S35*$R$35)+(S36*$R$36)+(S37*$R$37),"")</f>
        <v/>
      </c>
      <c r="F21" s="138" t="str">
        <f t="shared" ref="F21:K21" si="19">IF($C$21&lt;&gt;"",+(T32*$R$32)+(T33*$R$33)+(T34*$R$34)+(T35*$R$35)+(T36*$R$36)+(T37*$R$37),"")</f>
        <v/>
      </c>
      <c r="G21" s="138" t="str">
        <f t="shared" si="19"/>
        <v/>
      </c>
      <c r="H21" s="138" t="str">
        <f t="shared" si="19"/>
        <v/>
      </c>
      <c r="I21" s="138" t="str">
        <f t="shared" si="19"/>
        <v/>
      </c>
      <c r="J21" s="138" t="str">
        <f t="shared" si="19"/>
        <v/>
      </c>
      <c r="K21" s="138" t="str">
        <f t="shared" si="19"/>
        <v/>
      </c>
      <c r="L21" s="151" t="str">
        <f>+IF(Q30&lt;&gt;"",+Q30,"")</f>
        <v/>
      </c>
      <c r="O21" s="1">
        <v>2</v>
      </c>
      <c r="P21" s="105"/>
      <c r="Q21" s="107"/>
      <c r="R21" s="103"/>
      <c r="S21" s="104"/>
      <c r="T21" s="104"/>
      <c r="U21" s="104"/>
      <c r="V21" s="104"/>
      <c r="W21" s="104"/>
      <c r="X21" s="104"/>
      <c r="Y21" s="104"/>
      <c r="Z21" s="21">
        <f t="shared" si="11"/>
        <v>0</v>
      </c>
      <c r="AA21" s="37" t="str">
        <f t="shared" si="12"/>
        <v/>
      </c>
      <c r="AB21" s="38" t="str">
        <f t="shared" si="13"/>
        <v/>
      </c>
      <c r="AC21" s="37" t="str">
        <f t="shared" si="14"/>
        <v/>
      </c>
      <c r="AD21" s="39" t="str">
        <f t="shared" si="15"/>
        <v/>
      </c>
      <c r="AE21" s="39" t="str">
        <f t="shared" si="15"/>
        <v/>
      </c>
      <c r="AF21" s="38" t="str">
        <f t="shared" si="16"/>
        <v/>
      </c>
      <c r="AG21" s="38" t="str">
        <f t="shared" si="17"/>
        <v/>
      </c>
      <c r="AH21" s="21" t="e">
        <f t="shared" si="18"/>
        <v>#VALUE!</v>
      </c>
    </row>
    <row r="22" spans="2:34" x14ac:dyDescent="0.2">
      <c r="B22" s="150"/>
      <c r="C22" s="141"/>
      <c r="D22" s="153"/>
      <c r="E22" s="139"/>
      <c r="F22" s="139"/>
      <c r="G22" s="139"/>
      <c r="H22" s="139"/>
      <c r="I22" s="139"/>
      <c r="J22" s="139"/>
      <c r="K22" s="139"/>
      <c r="L22" s="151"/>
      <c r="O22" s="1">
        <v>3</v>
      </c>
      <c r="P22" s="31"/>
      <c r="Q22" s="48"/>
      <c r="R22" s="29"/>
      <c r="S22" s="30"/>
      <c r="T22" s="30"/>
      <c r="U22" s="30"/>
      <c r="V22" s="30"/>
      <c r="W22" s="30"/>
      <c r="X22" s="30"/>
      <c r="Y22" s="30"/>
      <c r="Z22" s="21">
        <f t="shared" si="11"/>
        <v>0</v>
      </c>
      <c r="AA22" s="37" t="str">
        <f t="shared" si="12"/>
        <v/>
      </c>
      <c r="AB22" s="38" t="str">
        <f t="shared" si="13"/>
        <v/>
      </c>
      <c r="AC22" s="37" t="str">
        <f t="shared" si="14"/>
        <v/>
      </c>
      <c r="AD22" s="39" t="str">
        <f t="shared" si="15"/>
        <v/>
      </c>
      <c r="AE22" s="39" t="str">
        <f t="shared" si="15"/>
        <v/>
      </c>
      <c r="AF22" s="38" t="str">
        <f t="shared" si="16"/>
        <v/>
      </c>
      <c r="AG22" s="38" t="str">
        <f t="shared" si="17"/>
        <v/>
      </c>
      <c r="AH22" s="21" t="e">
        <f t="shared" si="18"/>
        <v>#VALUE!</v>
      </c>
    </row>
    <row r="23" spans="2:34" ht="12.75" customHeight="1" x14ac:dyDescent="0.2">
      <c r="B23" s="150">
        <f>+B21+1</f>
        <v>12</v>
      </c>
      <c r="C23" s="140" t="str">
        <f>IF(P43&lt;&gt;"",+P43,"")</f>
        <v/>
      </c>
      <c r="D23" s="152" t="str">
        <f>IF($C$23&lt;&gt;"",+CONCATENATE(Q44," ",Q45," ",Q46," ",Q47," ",Q48," ",Q49," "),"")</f>
        <v/>
      </c>
      <c r="E23" s="138" t="str">
        <f>IF($C$23&lt;&gt;"",+(S44*$R$44)+(S45*$R$45)+(S46*$R$46)+(S47*$R$47)+(S48*$R$48)+(S49*$R$49),"")</f>
        <v/>
      </c>
      <c r="F23" s="138" t="str">
        <f t="shared" ref="F23:K23" si="20">IF($C$23&lt;&gt;"",+(T44*$R$44)+(T45*$R$45)+(T46*$R$46)+(T47*$R$47)+(T48*$R$48)+(T49*$R$49),"")</f>
        <v/>
      </c>
      <c r="G23" s="138" t="str">
        <f t="shared" si="20"/>
        <v/>
      </c>
      <c r="H23" s="138" t="str">
        <f>IF($C$23&lt;&gt;"",+(V44*$R$44)+(V45*$R$45)+(V46*$R$46)+(V47*$R$47)+(V48*$R$48)+(V49*$R$49),"")</f>
        <v/>
      </c>
      <c r="I23" s="138" t="str">
        <f t="shared" si="20"/>
        <v/>
      </c>
      <c r="J23" s="138" t="str">
        <f t="shared" si="20"/>
        <v/>
      </c>
      <c r="K23" s="138" t="str">
        <f t="shared" si="20"/>
        <v/>
      </c>
      <c r="L23" s="151" t="str">
        <f>+IF(Q42&lt;&gt;"",+Q42,"")</f>
        <v/>
      </c>
      <c r="O23" s="1">
        <v>4</v>
      </c>
      <c r="P23" s="31"/>
      <c r="Q23" s="48"/>
      <c r="R23" s="29"/>
      <c r="S23" s="30"/>
      <c r="T23" s="30"/>
      <c r="U23" s="30"/>
      <c r="V23" s="30"/>
      <c r="W23" s="30"/>
      <c r="X23" s="30"/>
      <c r="Y23" s="30"/>
      <c r="Z23" s="21">
        <f t="shared" si="11"/>
        <v>0</v>
      </c>
      <c r="AA23" s="37" t="str">
        <f t="shared" si="12"/>
        <v/>
      </c>
      <c r="AB23" s="38" t="str">
        <f t="shared" si="13"/>
        <v/>
      </c>
      <c r="AC23" s="37" t="str">
        <f t="shared" si="14"/>
        <v/>
      </c>
      <c r="AD23" s="39" t="str">
        <f t="shared" si="15"/>
        <v/>
      </c>
      <c r="AE23" s="39" t="str">
        <f t="shared" si="15"/>
        <v/>
      </c>
      <c r="AF23" s="38" t="str">
        <f t="shared" si="16"/>
        <v/>
      </c>
      <c r="AG23" s="38" t="str">
        <f t="shared" si="17"/>
        <v/>
      </c>
      <c r="AH23" s="21" t="e">
        <f t="shared" si="18"/>
        <v>#VALUE!</v>
      </c>
    </row>
    <row r="24" spans="2:34" x14ac:dyDescent="0.2">
      <c r="B24" s="150"/>
      <c r="C24" s="141"/>
      <c r="D24" s="153"/>
      <c r="E24" s="139"/>
      <c r="F24" s="139"/>
      <c r="G24" s="139"/>
      <c r="H24" s="139"/>
      <c r="I24" s="139"/>
      <c r="J24" s="139"/>
      <c r="K24" s="139"/>
      <c r="L24" s="151"/>
      <c r="O24" s="1">
        <v>5</v>
      </c>
      <c r="P24" s="31"/>
      <c r="Q24" s="48"/>
      <c r="R24" s="29"/>
      <c r="S24" s="30"/>
      <c r="T24" s="30"/>
      <c r="U24" s="30"/>
      <c r="V24" s="30"/>
      <c r="W24" s="30"/>
      <c r="X24" s="30"/>
      <c r="Y24" s="30"/>
      <c r="Z24" s="21">
        <f t="shared" si="11"/>
        <v>0</v>
      </c>
      <c r="AA24" s="37" t="str">
        <f t="shared" si="12"/>
        <v/>
      </c>
      <c r="AB24" s="38" t="str">
        <f t="shared" si="13"/>
        <v/>
      </c>
      <c r="AC24" s="37" t="str">
        <f t="shared" si="14"/>
        <v/>
      </c>
      <c r="AD24" s="39" t="str">
        <f t="shared" si="15"/>
        <v/>
      </c>
      <c r="AE24" s="39" t="str">
        <f t="shared" si="15"/>
        <v/>
      </c>
      <c r="AF24" s="38" t="str">
        <f t="shared" si="16"/>
        <v/>
      </c>
      <c r="AG24" s="38" t="str">
        <f t="shared" si="17"/>
        <v/>
      </c>
      <c r="AH24" s="21" t="e">
        <f t="shared" si="18"/>
        <v>#VALUE!</v>
      </c>
    </row>
    <row r="25" spans="2:34" ht="12.75" customHeight="1" x14ac:dyDescent="0.2">
      <c r="B25" s="150">
        <f>+B23+1</f>
        <v>13</v>
      </c>
      <c r="C25" s="140" t="str">
        <f>IF(P57&lt;&gt;"",+P57,"")</f>
        <v/>
      </c>
      <c r="D25" s="152" t="str">
        <f>IF($C$25&lt;&gt;"",+CONCATENATE(Q58," ",Q59," ",Q60," ",Q61," ",Q62," ",Q63," "),"")</f>
        <v/>
      </c>
      <c r="E25" s="138" t="str">
        <f>IF($C$25&lt;&gt;"",+(S58*$R$58)+(S59*$R$59)+(S60*$R$60)+(S61*$R$61)+(S62*$R$62)+(S63*$R$63),"")</f>
        <v/>
      </c>
      <c r="F25" s="138" t="str">
        <f t="shared" ref="F25:K25" si="21">IF($C$25&lt;&gt;"",+(T58*$R$58)+(T59*$R$59)+(T60*$R$60)+(T61*$R$61)+(T62*$R$62)+(T63*$R$63),"")</f>
        <v/>
      </c>
      <c r="G25" s="138" t="str">
        <f t="shared" si="21"/>
        <v/>
      </c>
      <c r="H25" s="138" t="str">
        <f t="shared" si="21"/>
        <v/>
      </c>
      <c r="I25" s="138" t="str">
        <f t="shared" si="21"/>
        <v/>
      </c>
      <c r="J25" s="138" t="str">
        <f t="shared" si="21"/>
        <v/>
      </c>
      <c r="K25" s="138" t="str">
        <f t="shared" si="21"/>
        <v/>
      </c>
      <c r="L25" s="151" t="str">
        <f>+IF(Q56&lt;&gt;"",+Q56,"")</f>
        <v/>
      </c>
      <c r="O25" s="1">
        <v>6</v>
      </c>
      <c r="P25" s="31"/>
      <c r="Q25" s="48"/>
      <c r="R25" s="29"/>
      <c r="S25" s="30"/>
      <c r="T25" s="30"/>
      <c r="U25" s="30"/>
      <c r="V25" s="30"/>
      <c r="W25" s="30"/>
      <c r="X25" s="30"/>
      <c r="Y25" s="30"/>
      <c r="Z25" s="21">
        <f t="shared" si="11"/>
        <v>0</v>
      </c>
      <c r="AA25" s="37" t="str">
        <f t="shared" si="12"/>
        <v/>
      </c>
      <c r="AB25" s="38" t="str">
        <f t="shared" si="13"/>
        <v/>
      </c>
      <c r="AC25" s="37" t="str">
        <f t="shared" si="14"/>
        <v/>
      </c>
      <c r="AD25" s="39" t="str">
        <f t="shared" si="15"/>
        <v/>
      </c>
      <c r="AE25" s="39" t="str">
        <f t="shared" si="15"/>
        <v/>
      </c>
      <c r="AF25" s="38" t="str">
        <f t="shared" si="16"/>
        <v/>
      </c>
      <c r="AG25" s="38" t="str">
        <f t="shared" si="17"/>
        <v/>
      </c>
      <c r="AH25" s="21" t="e">
        <f t="shared" si="18"/>
        <v>#VALUE!</v>
      </c>
    </row>
    <row r="26" spans="2:34" x14ac:dyDescent="0.2">
      <c r="B26" s="150"/>
      <c r="C26" s="141"/>
      <c r="D26" s="153"/>
      <c r="E26" s="139"/>
      <c r="F26" s="139"/>
      <c r="G26" s="139"/>
      <c r="H26" s="139"/>
      <c r="I26" s="139"/>
      <c r="J26" s="139"/>
      <c r="K26" s="139"/>
      <c r="L26" s="151"/>
      <c r="P26" s="34" t="s">
        <v>47</v>
      </c>
      <c r="Q26" s="49"/>
      <c r="R26" s="32">
        <f t="shared" ref="R26:Y26" si="22">SUM(R20:R25)</f>
        <v>1</v>
      </c>
      <c r="S26" s="33">
        <f t="shared" si="22"/>
        <v>222957550</v>
      </c>
      <c r="T26" s="33">
        <f t="shared" si="22"/>
        <v>316334550</v>
      </c>
      <c r="U26" s="33">
        <f t="shared" si="22"/>
        <v>16334550</v>
      </c>
      <c r="V26" s="33">
        <f t="shared" si="22"/>
        <v>16334550</v>
      </c>
      <c r="W26" s="33">
        <f t="shared" si="22"/>
        <v>300000000</v>
      </c>
      <c r="X26" s="33">
        <f t="shared" si="22"/>
        <v>0</v>
      </c>
      <c r="Y26" s="33">
        <f t="shared" si="22"/>
        <v>0</v>
      </c>
    </row>
    <row r="27" spans="2:34" ht="18.75" customHeight="1" x14ac:dyDescent="0.2">
      <c r="B27" s="150">
        <f>+B25+1</f>
        <v>14</v>
      </c>
      <c r="C27" s="140" t="str">
        <f>IF(P69&lt;&gt;"",+P69,"")</f>
        <v/>
      </c>
      <c r="D27" s="152" t="str">
        <f>IF($C$27&lt;&gt;"",+CONCATENATE(Q70," ",Q71," ",Q72," ",Q73," ",Q74," ",Q75," "),"")</f>
        <v/>
      </c>
      <c r="E27" s="138" t="str">
        <f>IF($C$27&lt;&gt;"",+(S70*$R$70)+(S71*$R$71)+(S72*$R$72)+(S73*$R$73)+(S74*$R$74)+(S75*$R$75),"")</f>
        <v/>
      </c>
      <c r="F27" s="138" t="str">
        <f t="shared" ref="F27:K27" si="23">IF($C$27&lt;&gt;"",+(T70*$R$70)+(T71*$R$71)+(T72*$R$72)+(T73*$R$73)+(T74*$R$74)+(T75*$R$75),"")</f>
        <v/>
      </c>
      <c r="G27" s="138" t="str">
        <f t="shared" si="23"/>
        <v/>
      </c>
      <c r="H27" s="138" t="str">
        <f t="shared" si="23"/>
        <v/>
      </c>
      <c r="I27" s="138" t="str">
        <f t="shared" si="23"/>
        <v/>
      </c>
      <c r="J27" s="138" t="str">
        <f t="shared" si="23"/>
        <v/>
      </c>
      <c r="K27" s="138" t="str">
        <f t="shared" si="23"/>
        <v/>
      </c>
      <c r="L27" s="151" t="str">
        <f>+IF(Q68&lt;&gt;"",+Q68,"")</f>
        <v/>
      </c>
      <c r="P27" s="23"/>
      <c r="Q27" s="50"/>
      <c r="R27" s="43"/>
      <c r="S27" s="41"/>
      <c r="T27" s="41"/>
      <c r="U27" s="41"/>
      <c r="V27" s="41"/>
      <c r="W27" s="41"/>
      <c r="X27" s="41"/>
      <c r="Y27" s="41"/>
      <c r="Z27" s="41"/>
      <c r="AA27" s="44"/>
      <c r="AB27" s="45"/>
      <c r="AC27" s="44"/>
      <c r="AD27" s="46"/>
      <c r="AE27" s="46"/>
      <c r="AF27" s="45"/>
      <c r="AG27" s="45"/>
      <c r="AH27" s="23"/>
    </row>
    <row r="28" spans="2:34" ht="18.75" customHeight="1" x14ac:dyDescent="0.2">
      <c r="B28" s="150"/>
      <c r="C28" s="141"/>
      <c r="D28" s="153"/>
      <c r="E28" s="139"/>
      <c r="F28" s="139"/>
      <c r="G28" s="139"/>
      <c r="H28" s="139"/>
      <c r="I28" s="139"/>
      <c r="J28" s="139"/>
      <c r="K28" s="139"/>
      <c r="L28" s="151"/>
      <c r="P28" s="23"/>
      <c r="Q28" s="50"/>
      <c r="R28" s="43"/>
      <c r="S28" s="41"/>
      <c r="T28" s="41"/>
      <c r="U28" s="41"/>
      <c r="V28" s="41"/>
      <c r="W28" s="41"/>
      <c r="X28" s="41"/>
      <c r="Y28" s="41"/>
      <c r="Z28" s="41"/>
      <c r="AA28" s="44"/>
      <c r="AB28" s="45"/>
      <c r="AC28" s="44"/>
      <c r="AD28" s="46"/>
      <c r="AE28" s="46"/>
      <c r="AF28" s="45"/>
      <c r="AG28" s="45"/>
      <c r="AH28" s="23"/>
    </row>
    <row r="29" spans="2:34" ht="12.75" customHeight="1" x14ac:dyDescent="0.2">
      <c r="B29" s="150">
        <f>+B27+1</f>
        <v>15</v>
      </c>
      <c r="C29" s="140" t="str">
        <f>IF(P81&lt;&gt;"",+P81,"")</f>
        <v/>
      </c>
      <c r="D29" s="152" t="str">
        <f>IF($C$29&lt;&gt;"",+CONCATENATE(Q82," ",Q83," ",Q84," ",Q85," ",Q86," ",Q87," "),"")</f>
        <v/>
      </c>
      <c r="E29" s="138" t="str">
        <f>IF($C$29&lt;&gt;"",+(S82*$R$82)+(S83*$R$83)+(S84*$R$84)+(S85*$R$85)+(S86*$R$86)+(S87*$R$87),"")</f>
        <v/>
      </c>
      <c r="F29" s="138" t="str">
        <f t="shared" ref="F29:K29" si="24">IF($C$29&lt;&gt;"",+(T82*$R$82)+(T83*$R$83)+(T84*$R$84)+(T85*$R$85)+(T86*$R$86)+(T87*$R$87),"")</f>
        <v/>
      </c>
      <c r="G29" s="138" t="str">
        <f t="shared" si="24"/>
        <v/>
      </c>
      <c r="H29" s="138" t="str">
        <f t="shared" si="24"/>
        <v/>
      </c>
      <c r="I29" s="138" t="str">
        <f t="shared" si="24"/>
        <v/>
      </c>
      <c r="J29" s="138" t="str">
        <f t="shared" si="24"/>
        <v/>
      </c>
      <c r="K29" s="138" t="str">
        <f t="shared" si="24"/>
        <v/>
      </c>
      <c r="L29" s="151" t="str">
        <f>+IF(Q80&lt;&gt;"",+Q80,"")</f>
        <v/>
      </c>
      <c r="Q29" s="27"/>
      <c r="R29" s="22"/>
    </row>
    <row r="30" spans="2:34" x14ac:dyDescent="0.2">
      <c r="B30" s="150"/>
      <c r="C30" s="141"/>
      <c r="D30" s="153"/>
      <c r="E30" s="139"/>
      <c r="F30" s="139"/>
      <c r="G30" s="139"/>
      <c r="H30" s="139"/>
      <c r="I30" s="139"/>
      <c r="J30" s="139"/>
      <c r="K30" s="139"/>
      <c r="L30" s="151"/>
      <c r="O30" s="47">
        <v>11</v>
      </c>
      <c r="P30" s="25" t="s">
        <v>49</v>
      </c>
      <c r="Q30" s="55"/>
      <c r="Z30" s="23"/>
      <c r="AA30" s="130" t="s">
        <v>32</v>
      </c>
      <c r="AB30" s="131"/>
      <c r="AC30" s="131"/>
      <c r="AD30" s="131"/>
      <c r="AE30" s="132"/>
      <c r="AF30" s="130" t="s">
        <v>12</v>
      </c>
      <c r="AG30" s="132"/>
    </row>
    <row r="31" spans="2:34" x14ac:dyDescent="0.2">
      <c r="B31" s="150">
        <f>+B29+1</f>
        <v>16</v>
      </c>
      <c r="C31" s="140" t="str">
        <f>IF(P93&lt;&gt;"",+P93,"")</f>
        <v/>
      </c>
      <c r="D31" s="152" t="str">
        <f>IF($C$31&lt;&gt;"",+CONCATENATE(Q94," ",Q95," ",Q96," ",Q97," ",Q98," ",Q99," "),"")</f>
        <v/>
      </c>
      <c r="E31" s="138" t="str">
        <f>IF($C$31&lt;&gt;"",+(S94*$R$94)+(S95*$R$95)+(S96*$R$96)+(S97*$R$97)+(S98*$R$98)+(S99*$R$99),"")</f>
        <v/>
      </c>
      <c r="F31" s="138" t="str">
        <f t="shared" ref="F31:K31" si="25">IF($C$31&lt;&gt;"",+(T94*$R$94)+(T95*$R$95)+(T96*$R$96)+(T97*$R$97)+(T98*$R$98)+(T99*$R$99),"")</f>
        <v/>
      </c>
      <c r="G31" s="138" t="str">
        <f t="shared" si="25"/>
        <v/>
      </c>
      <c r="H31" s="138" t="str">
        <f t="shared" si="25"/>
        <v/>
      </c>
      <c r="I31" s="138" t="str">
        <f t="shared" si="25"/>
        <v/>
      </c>
      <c r="J31" s="138" t="str">
        <f t="shared" si="25"/>
        <v/>
      </c>
      <c r="K31" s="138" t="str">
        <f t="shared" si="25"/>
        <v/>
      </c>
      <c r="L31" s="151" t="str">
        <f>+IF(Q92&lt;&gt;"",+Q92,"")</f>
        <v/>
      </c>
      <c r="P31" s="200"/>
      <c r="Q31" s="35" t="s">
        <v>24</v>
      </c>
      <c r="R31" s="36" t="s">
        <v>48</v>
      </c>
      <c r="S31" s="35" t="s">
        <v>28</v>
      </c>
      <c r="T31" s="35" t="s">
        <v>13</v>
      </c>
      <c r="U31" s="35" t="s">
        <v>29</v>
      </c>
      <c r="V31" s="35" t="s">
        <v>14</v>
      </c>
      <c r="W31" s="35" t="s">
        <v>2</v>
      </c>
      <c r="X31" s="35" t="s">
        <v>25</v>
      </c>
      <c r="Y31" s="35" t="s">
        <v>26</v>
      </c>
      <c r="Z31" s="41"/>
      <c r="AA31" s="8" t="s">
        <v>0</v>
      </c>
      <c r="AB31" s="8" t="s">
        <v>1</v>
      </c>
      <c r="AC31" s="8" t="s">
        <v>5</v>
      </c>
      <c r="AD31" s="8" t="s">
        <v>17</v>
      </c>
      <c r="AE31" s="8" t="s">
        <v>2</v>
      </c>
      <c r="AF31" s="9" t="s">
        <v>27</v>
      </c>
      <c r="AG31" s="9" t="s">
        <v>18</v>
      </c>
    </row>
    <row r="32" spans="2:34" x14ac:dyDescent="0.2">
      <c r="B32" s="150"/>
      <c r="C32" s="141"/>
      <c r="D32" s="153"/>
      <c r="E32" s="139"/>
      <c r="F32" s="139"/>
      <c r="G32" s="139"/>
      <c r="H32" s="139"/>
      <c r="I32" s="139"/>
      <c r="J32" s="139"/>
      <c r="K32" s="139"/>
      <c r="L32" s="151"/>
      <c r="O32" s="1">
        <v>1</v>
      </c>
      <c r="P32" s="101"/>
      <c r="Q32" s="102"/>
      <c r="R32" s="99"/>
      <c r="S32" s="100"/>
      <c r="T32" s="100"/>
      <c r="U32" s="100"/>
      <c r="V32" s="100"/>
      <c r="W32" s="100"/>
      <c r="X32" s="100"/>
      <c r="Y32" s="100"/>
      <c r="Z32" s="21"/>
      <c r="AA32" s="37" t="str">
        <f t="shared" ref="AA32:AA37" si="26">IF($P32&lt;&gt;"",+IF(U32&gt;0,+ROUNDDOWN(S32/U32,2),"INDETERMINADO"),"")</f>
        <v/>
      </c>
      <c r="AB32" s="38" t="str">
        <f t="shared" ref="AB32:AB37" si="27">IF($P32&lt;&gt;"",+IF(T32&gt;0,+ROUNDDOWN(V32/T32,2),"INDETERMINADO"),"")</f>
        <v/>
      </c>
      <c r="AC32" s="37" t="str">
        <f t="shared" ref="AC32:AC37" si="28">IF($P32&lt;&gt;"",+IF(Y32&gt;0,+ROUNDDOWN(X32/Y32,2),"INDETERMINADO"),"")</f>
        <v/>
      </c>
      <c r="AD32" s="39" t="str">
        <f t="shared" ref="AD32:AE37" si="29">IF($P32&lt;&gt;"",+(S32-U32),"")</f>
        <v/>
      </c>
      <c r="AE32" s="39" t="str">
        <f t="shared" si="29"/>
        <v/>
      </c>
      <c r="AF32" s="38" t="str">
        <f t="shared" ref="AF32:AF37" si="30">IF($P32&lt;&gt;"",+IF(W32&gt;0,+ROUNDDOWN(X32/W32,2),"INDETERMINADO"),"")</f>
        <v/>
      </c>
      <c r="AG32" s="38" t="str">
        <f t="shared" ref="AG32:AG37" si="31">IF($P32&lt;&gt;"",+IF(T32&gt;0,+ROUNDDOWN(X32/T32,2),"INDETERMINADO"),"")</f>
        <v/>
      </c>
      <c r="AH32" s="21" t="e">
        <f t="shared" ref="AH32:AH37" si="32">AE32-W32</f>
        <v>#VALUE!</v>
      </c>
    </row>
    <row r="33" spans="2:34" x14ac:dyDescent="0.2"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O33" s="1">
        <v>2</v>
      </c>
      <c r="P33" s="101"/>
      <c r="Q33" s="102"/>
      <c r="R33" s="99"/>
      <c r="S33" s="100"/>
      <c r="T33" s="100"/>
      <c r="U33" s="100"/>
      <c r="V33" s="100"/>
      <c r="W33" s="100"/>
      <c r="X33" s="100"/>
      <c r="Y33" s="100"/>
      <c r="Z33" s="21">
        <f>(V33+W33)-T33</f>
        <v>0</v>
      </c>
      <c r="AA33" s="37" t="str">
        <f t="shared" si="26"/>
        <v/>
      </c>
      <c r="AB33" s="38" t="str">
        <f t="shared" si="27"/>
        <v/>
      </c>
      <c r="AC33" s="37" t="str">
        <f t="shared" si="28"/>
        <v/>
      </c>
      <c r="AD33" s="39" t="str">
        <f t="shared" si="29"/>
        <v/>
      </c>
      <c r="AE33" s="39" t="str">
        <f t="shared" si="29"/>
        <v/>
      </c>
      <c r="AF33" s="38" t="str">
        <f t="shared" si="30"/>
        <v/>
      </c>
      <c r="AG33" s="38" t="str">
        <f t="shared" si="31"/>
        <v/>
      </c>
      <c r="AH33" s="21" t="e">
        <f t="shared" si="32"/>
        <v>#VALUE!</v>
      </c>
    </row>
    <row r="34" spans="2:34" x14ac:dyDescent="0.2">
      <c r="B34" s="154" t="s">
        <v>4</v>
      </c>
      <c r="C34" s="154" t="s">
        <v>23</v>
      </c>
      <c r="D34" s="156" t="s">
        <v>32</v>
      </c>
      <c r="E34" s="156"/>
      <c r="F34" s="156"/>
      <c r="G34" s="156"/>
      <c r="H34" s="156"/>
      <c r="I34" s="156"/>
      <c r="J34" s="156" t="s">
        <v>12</v>
      </c>
      <c r="K34" s="156"/>
      <c r="L34" s="156"/>
      <c r="O34" s="1">
        <v>3</v>
      </c>
      <c r="P34" s="31"/>
      <c r="Q34" s="48"/>
      <c r="R34" s="29"/>
      <c r="S34" s="30"/>
      <c r="T34" s="30"/>
      <c r="U34" s="30"/>
      <c r="V34" s="30"/>
      <c r="W34" s="30"/>
      <c r="X34" s="30"/>
      <c r="Y34" s="30"/>
      <c r="Z34" s="21">
        <f>(V34+W34)-T34</f>
        <v>0</v>
      </c>
      <c r="AA34" s="37" t="str">
        <f t="shared" si="26"/>
        <v/>
      </c>
      <c r="AB34" s="38" t="str">
        <f t="shared" si="27"/>
        <v/>
      </c>
      <c r="AC34" s="37" t="str">
        <f t="shared" si="28"/>
        <v/>
      </c>
      <c r="AD34" s="39" t="str">
        <f t="shared" si="29"/>
        <v/>
      </c>
      <c r="AE34" s="39" t="str">
        <f t="shared" si="29"/>
        <v/>
      </c>
      <c r="AF34" s="38" t="str">
        <f t="shared" si="30"/>
        <v/>
      </c>
      <c r="AG34" s="38" t="str">
        <f t="shared" si="31"/>
        <v/>
      </c>
      <c r="AH34" s="21" t="e">
        <f t="shared" si="32"/>
        <v>#VALUE!</v>
      </c>
    </row>
    <row r="35" spans="2:34" x14ac:dyDescent="0.2">
      <c r="B35" s="154"/>
      <c r="C35" s="154"/>
      <c r="D35" s="8" t="s">
        <v>0</v>
      </c>
      <c r="E35" s="8" t="s">
        <v>1</v>
      </c>
      <c r="F35" s="8" t="s">
        <v>5</v>
      </c>
      <c r="G35" s="8" t="s">
        <v>17</v>
      </c>
      <c r="H35" s="8" t="s">
        <v>2</v>
      </c>
      <c r="I35" s="8" t="s">
        <v>3</v>
      </c>
      <c r="J35" s="9" t="s">
        <v>27</v>
      </c>
      <c r="K35" s="9" t="s">
        <v>18</v>
      </c>
      <c r="L35" s="8" t="s">
        <v>3</v>
      </c>
      <c r="O35" s="1">
        <v>4</v>
      </c>
      <c r="P35" s="31"/>
      <c r="Q35" s="48"/>
      <c r="R35" s="29"/>
      <c r="S35" s="30"/>
      <c r="T35" s="30"/>
      <c r="U35" s="30"/>
      <c r="V35" s="30"/>
      <c r="W35" s="30"/>
      <c r="X35" s="30"/>
      <c r="Y35" s="30"/>
      <c r="Z35" s="21">
        <f>(V35+W35)-T35</f>
        <v>0</v>
      </c>
      <c r="AA35" s="37" t="str">
        <f t="shared" si="26"/>
        <v/>
      </c>
      <c r="AB35" s="38" t="str">
        <f t="shared" si="27"/>
        <v/>
      </c>
      <c r="AC35" s="37" t="str">
        <f t="shared" si="28"/>
        <v/>
      </c>
      <c r="AD35" s="39" t="str">
        <f t="shared" si="29"/>
        <v/>
      </c>
      <c r="AE35" s="39" t="str">
        <f t="shared" si="29"/>
        <v/>
      </c>
      <c r="AF35" s="38" t="str">
        <f t="shared" si="30"/>
        <v/>
      </c>
      <c r="AG35" s="38" t="str">
        <f t="shared" si="31"/>
        <v/>
      </c>
      <c r="AH35" s="21" t="e">
        <f t="shared" si="32"/>
        <v>#VALUE!</v>
      </c>
    </row>
    <row r="36" spans="2:34" x14ac:dyDescent="0.2">
      <c r="B36" s="165">
        <v>9</v>
      </c>
      <c r="C36" s="166" t="str">
        <f>+IF(C17&lt;&gt;"",+C17,"")</f>
        <v>GRUPO EMPRESARIAL CONCAS</v>
      </c>
      <c r="D36" s="13">
        <f>+IF(C17&lt;&gt;"",+IF(G17&gt;0,+ROUNDDOWN(+E17/G17,2),"Indeterminado"),"")</f>
        <v>6.11</v>
      </c>
      <c r="E36" s="12">
        <f>+IF(C17&lt;&gt;"",+IF(F17&gt;0,+ROUNDDOWN(+H17/F17,2),"Indeterminado"),"")</f>
        <v>0.69</v>
      </c>
      <c r="F36" s="13">
        <f>+IF(C17&lt;&gt;"",+IF(K17&gt;0,+ROUNDDOWN(+J17/K17,2),"Indeterminado"),"")</f>
        <v>357.48</v>
      </c>
      <c r="G36" s="69">
        <f>+IF(C17&lt;&gt;"",+S14-U14,"")</f>
        <v>1018868842</v>
      </c>
      <c r="H36" s="69">
        <f>+IF(C17&lt;&gt;"",+T14-V14,"")</f>
        <v>396025478</v>
      </c>
      <c r="I36" s="190" t="str">
        <f>++IF(C17&lt;&gt;"",+IF(D37="Cumple",+IF(E37="Cumple",+IF(F37="Cumple",+IF(G37="Cumple",+IF(H37="Cumple","CUMPLE","NO CUMPLE"),"NO CUMPLE"),"NO CUMPLE"),"NO CUMPLE"),"NO CUMPLE"),"")</f>
        <v>CUMPLE</v>
      </c>
      <c r="J36" s="12">
        <f>+IF(C17&lt;&gt;"",+IF(I17&gt;0,+ROUNDDOWN(+J17/I17,2),"Indeterminado"),"")</f>
        <v>0.57999999999999996</v>
      </c>
      <c r="K36" s="12">
        <f>+IF(C17&lt;&gt;"",+IF(F17&gt;0,+ROUNDDOWN(+J17/F17,2),"Indeterminado"),"")</f>
        <v>0.17</v>
      </c>
      <c r="L36" s="190" t="str">
        <f>+IF(C17&lt;&gt;"",+IF(J37="Cumple",+IF(K37="Cumple","CUMPLE","NO CUMPLE"),"NO CUMPLE"),"")</f>
        <v>CUMPLE</v>
      </c>
      <c r="M36" s="23"/>
      <c r="N36" s="23" t="str">
        <f>+IF($C$17&lt;&gt;"",+IF(H36&lt;&gt;W14,"Error en registro de datos",""),"")</f>
        <v/>
      </c>
      <c r="O36" s="1">
        <v>5</v>
      </c>
      <c r="P36" s="31"/>
      <c r="Q36" s="48"/>
      <c r="R36" s="29"/>
      <c r="S36" s="30"/>
      <c r="T36" s="30"/>
      <c r="U36" s="30"/>
      <c r="V36" s="30"/>
      <c r="W36" s="30"/>
      <c r="X36" s="30"/>
      <c r="Y36" s="30"/>
      <c r="Z36" s="21">
        <f>(V36+W36)-T36</f>
        <v>0</v>
      </c>
      <c r="AA36" s="37" t="str">
        <f t="shared" si="26"/>
        <v/>
      </c>
      <c r="AB36" s="38" t="str">
        <f t="shared" si="27"/>
        <v/>
      </c>
      <c r="AC36" s="37" t="str">
        <f t="shared" si="28"/>
        <v/>
      </c>
      <c r="AD36" s="39" t="str">
        <f t="shared" si="29"/>
        <v/>
      </c>
      <c r="AE36" s="39" t="str">
        <f t="shared" si="29"/>
        <v/>
      </c>
      <c r="AF36" s="38" t="str">
        <f t="shared" si="30"/>
        <v/>
      </c>
      <c r="AG36" s="38" t="str">
        <f t="shared" si="31"/>
        <v/>
      </c>
      <c r="AH36" s="21" t="e">
        <f t="shared" si="32"/>
        <v>#VALUE!</v>
      </c>
    </row>
    <row r="37" spans="2:34" x14ac:dyDescent="0.2">
      <c r="B37" s="165"/>
      <c r="C37" s="166"/>
      <c r="D37" s="14" t="str">
        <f>+IF(C17&lt;&gt;"",+IF(D36&gt;=$L$7,"Cumple","NO CUMPLE"),"")</f>
        <v>Cumple</v>
      </c>
      <c r="E37" s="15" t="str">
        <f>+IF(C17&lt;&gt;"",+IF(E36&lt;=$L$8,"Cumple","NO CUMPLE"),"")</f>
        <v>Cumple</v>
      </c>
      <c r="F37" s="15" t="str">
        <f>+IF(C17&lt;&gt;"",+IF(F36&gt;=$L$9,"Cumple", "NO CUMPLE"),"")</f>
        <v>Cumple</v>
      </c>
      <c r="G37" s="15" t="str">
        <f>+IF(C17&lt;&gt;"",+IF(G36&gt;=$L$10,"Cumple", "NO CUMPLE"),"")</f>
        <v>Cumple</v>
      </c>
      <c r="H37" s="15" t="str">
        <f>+IF(C17&lt;&gt;"",+IF(H36&gt;=$L$11,"Cumple", "NO CUMPLE"),"")</f>
        <v>Cumple</v>
      </c>
      <c r="I37" s="191"/>
      <c r="J37" s="15" t="str">
        <f>+IF(C17&lt;&gt;"",+IF(J36&gt;=$L$12,"Cumple", "NO CUMPLE"),"")</f>
        <v>Cumple</v>
      </c>
      <c r="K37" s="15" t="str">
        <f>+IF(C17&lt;&gt;"",+IF(K36&gt;=$L$13,"Cumple", "NO CUMPLE"),"")</f>
        <v>Cumple</v>
      </c>
      <c r="L37" s="191"/>
      <c r="M37" s="23"/>
      <c r="N37" s="23"/>
      <c r="O37" s="1">
        <v>6</v>
      </c>
      <c r="P37" s="31"/>
      <c r="Q37" s="48"/>
      <c r="R37" s="29"/>
      <c r="S37" s="30"/>
      <c r="T37" s="30"/>
      <c r="U37" s="30"/>
      <c r="V37" s="30"/>
      <c r="W37" s="30"/>
      <c r="X37" s="30"/>
      <c r="Y37" s="30"/>
      <c r="Z37" s="21">
        <f>(V37+W37)-T37</f>
        <v>0</v>
      </c>
      <c r="AA37" s="37" t="str">
        <f t="shared" si="26"/>
        <v/>
      </c>
      <c r="AB37" s="38" t="str">
        <f t="shared" si="27"/>
        <v/>
      </c>
      <c r="AC37" s="37" t="str">
        <f t="shared" si="28"/>
        <v/>
      </c>
      <c r="AD37" s="39" t="str">
        <f t="shared" si="29"/>
        <v/>
      </c>
      <c r="AE37" s="39" t="str">
        <f t="shared" si="29"/>
        <v/>
      </c>
      <c r="AF37" s="38" t="str">
        <f t="shared" si="30"/>
        <v/>
      </c>
      <c r="AG37" s="38" t="str">
        <f t="shared" si="31"/>
        <v/>
      </c>
      <c r="AH37" s="21" t="e">
        <f t="shared" si="32"/>
        <v>#VALUE!</v>
      </c>
    </row>
    <row r="38" spans="2:34" x14ac:dyDescent="0.2">
      <c r="B38" s="165">
        <f>+B36+1</f>
        <v>10</v>
      </c>
      <c r="C38" s="166" t="str">
        <f>+IF(C19&lt;&gt;"",+C19,"")</f>
        <v>SOCOCIVILES SAS</v>
      </c>
      <c r="D38" s="13">
        <f>+IF(C19&lt;&gt;"",+IF(G19&gt;0,+ROUNDDOWN(+E19/G19,2),"Indeterminado"),"")</f>
        <v>13.64</v>
      </c>
      <c r="E38" s="12">
        <f>+IF(C19&lt;&gt;"",+IF(F19&gt;0,+ROUNDDOWN(+H19/F19,2),"Indeterminado"),"")</f>
        <v>0.05</v>
      </c>
      <c r="F38" s="13" t="str">
        <f>+IF(C19&lt;&gt;"",+IF(K19&gt;0,+ROUNDDOWN(+J19/K19,2),"Indeterminado"),"")</f>
        <v>Indeterminado</v>
      </c>
      <c r="G38" s="51">
        <f>+IF(C19&lt;&gt;"",+S26-U26,"")</f>
        <v>206623000</v>
      </c>
      <c r="H38" s="51">
        <f>+IF(C19&lt;&gt;"",+T26-V26,"")</f>
        <v>300000000</v>
      </c>
      <c r="I38" s="170" t="str">
        <f>++IF(C19&lt;&gt;"",+IF(D39="Cumple",+IF(E39="Cumple",+IF(F39="Cumple",+IF(G39="Cumple",+IF(H39="Cumple","CUMPLE","NO CUMPLE"),"NO CUMPLE"),"NO CUMPLE"),"NO CUMPLE"),"NO CUMPLE"),"")</f>
        <v>CUMPLE</v>
      </c>
      <c r="J38" s="52">
        <f>+IF(C19&lt;&gt;"",+IF(I19&gt;0,+ROUNDDOWN(+J19/I19,2),"Indeterminado"),"")</f>
        <v>0</v>
      </c>
      <c r="K38" s="52">
        <f>+IF(C19&lt;&gt;"",+IF(F19&gt;0,+ROUNDDOWN(+J19/F19,2),"Indeterminado"),"")</f>
        <v>0</v>
      </c>
      <c r="L38" s="170" t="str">
        <f>+IF(C19&lt;&gt;"",+IF(J39="Cumple",+IF(K39="Cumple","CUMPLE","NO CUMPLE"),"NO CUMPLE"),"")</f>
        <v>CUMPLE</v>
      </c>
      <c r="M38" s="23"/>
      <c r="N38" s="23" t="str">
        <f>+IF($C$19&lt;&gt;"",+IF(H38&lt;&gt;W26,"Error en registro de datos",""),"")</f>
        <v/>
      </c>
      <c r="P38" s="34" t="s">
        <v>47</v>
      </c>
      <c r="Q38" s="49"/>
      <c r="R38" s="32">
        <f t="shared" ref="R38:Y38" si="33">SUM(R32:R37)</f>
        <v>0</v>
      </c>
      <c r="S38" s="33">
        <f t="shared" si="33"/>
        <v>0</v>
      </c>
      <c r="T38" s="33">
        <f t="shared" si="33"/>
        <v>0</v>
      </c>
      <c r="U38" s="33">
        <f t="shared" si="33"/>
        <v>0</v>
      </c>
      <c r="V38" s="33">
        <f t="shared" si="33"/>
        <v>0</v>
      </c>
      <c r="W38" s="33">
        <f t="shared" si="33"/>
        <v>0</v>
      </c>
      <c r="X38" s="33">
        <f t="shared" si="33"/>
        <v>0</v>
      </c>
      <c r="Y38" s="33">
        <f t="shared" si="33"/>
        <v>0</v>
      </c>
    </row>
    <row r="39" spans="2:34" x14ac:dyDescent="0.2">
      <c r="B39" s="165"/>
      <c r="C39" s="166"/>
      <c r="D39" s="14" t="str">
        <f>+IF(C19&lt;&gt;"",+IF(D38&gt;=$L$7,"Cumple","NO CUMPLE"),"")</f>
        <v>Cumple</v>
      </c>
      <c r="E39" s="15" t="str">
        <f>+IF(C19&lt;&gt;"",+IF(E38&lt;=$L$8,"Cumple","NO CUMPLE"),"")</f>
        <v>Cumple</v>
      </c>
      <c r="F39" s="15" t="str">
        <f>+IF(C19&lt;&gt;"",+IF(F38&gt;=$L$9,"Cumple", "NO CUMPLE"),"")</f>
        <v>Cumple</v>
      </c>
      <c r="G39" s="53" t="str">
        <f>+IF(C19&lt;&gt;"",+IF(G38&gt;=$L$10,"Cumple", "NO CUMPLE"),"")</f>
        <v>Cumple</v>
      </c>
      <c r="H39" s="53" t="str">
        <f>+IF(C19&lt;&gt;"",+IF(H38&gt;=$L$11,"Cumple", "NO CUMPLE"),"")</f>
        <v>Cumple</v>
      </c>
      <c r="I39" s="171"/>
      <c r="J39" s="53" t="s">
        <v>60</v>
      </c>
      <c r="K39" s="53" t="s">
        <v>60</v>
      </c>
      <c r="L39" s="171"/>
      <c r="M39" s="23"/>
      <c r="N39" s="23"/>
      <c r="Q39" s="27"/>
      <c r="S39" s="21"/>
      <c r="U39" s="21"/>
    </row>
    <row r="40" spans="2:34" x14ac:dyDescent="0.2">
      <c r="B40" s="165">
        <f>+B38+1</f>
        <v>11</v>
      </c>
      <c r="C40" s="166" t="str">
        <f>+IF(C21&lt;&gt;"",+C21,"")</f>
        <v/>
      </c>
      <c r="D40" s="13" t="str">
        <f>+IF(C21&lt;&gt;"",+IF(G21&gt;0,+ROUNDDOWN(+E21/G21,2),"Indeterminado"),"")</f>
        <v/>
      </c>
      <c r="E40" s="12" t="str">
        <f>+IF(C21&lt;&gt;"",+IF(F21&gt;0,+ROUNDDOWN(+H21/F21,2),"Indeterminado"),"")</f>
        <v/>
      </c>
      <c r="F40" s="13" t="str">
        <f>+IF(C21&lt;&gt;"",+IF(K21&gt;0,+ROUNDDOWN(+J21/K21,2),"Indeterminado"),"")</f>
        <v/>
      </c>
      <c r="G40" s="51" t="str">
        <f>+IF(C21&lt;&gt;"",+S38-U38,"")</f>
        <v/>
      </c>
      <c r="H40" s="51" t="str">
        <f>+IF(C21&lt;&gt;"",+T38-V38,"")</f>
        <v/>
      </c>
      <c r="I40" s="170" t="str">
        <f>++IF(C21&lt;&gt;"",+IF(D41="Cumple",+IF(E41="Cumple",+IF(F41="Cumple",+IF(G41="Cumple",+IF(H41="Cumple","CUMPLE","NO CUMPLE"),"NO CUMPLE"),"NO CUMPLE"),"NO CUMPLE"),"NO CUMPLE"),"")</f>
        <v/>
      </c>
      <c r="J40" s="52" t="str">
        <f>+IF(C21&lt;&gt;"",+IF(I21&gt;0,+ROUNDDOWN(+J21/I21,2),"Indeterminado"),"")</f>
        <v/>
      </c>
      <c r="K40" s="52" t="str">
        <f>+IF(C21&lt;&gt;"",+IF(F21&gt;0,+ROUNDDOWN(+J21/F21,2),"Indeterminado"),"")</f>
        <v/>
      </c>
      <c r="L40" s="170" t="str">
        <f>+IF(C21&lt;&gt;"",+IF(J41="Cumple",+IF(K41="Cumple","CUMPLE","NO CUMPLE"),"NO CUMPLE"),"")</f>
        <v/>
      </c>
      <c r="M40" s="23"/>
      <c r="N40" s="23"/>
      <c r="Q40" s="27"/>
      <c r="S40" s="21"/>
    </row>
    <row r="41" spans="2:34" x14ac:dyDescent="0.2">
      <c r="B41" s="165"/>
      <c r="C41" s="166"/>
      <c r="D41" s="14" t="str">
        <f>+IF(C21&lt;&gt;"",+IF(D40&gt;=$L$7,"Cumple","NO CUMPLE"),"")</f>
        <v/>
      </c>
      <c r="E41" s="15" t="str">
        <f>+IF(C21&lt;&gt;"",+IF(E40&lt;=$L$8,"Cumple","NO CUMPLE"),"")</f>
        <v/>
      </c>
      <c r="F41" s="15" t="str">
        <f>+IF(C21&lt;&gt;"",+IF(F40&gt;=$L$9,"Cumple", "NO CUMPLE"),"")</f>
        <v/>
      </c>
      <c r="G41" s="53" t="str">
        <f>+IF(C21&lt;&gt;"",+IF(G40&gt;=$L$10,"Cumple", "NO CUMPLE"),"")</f>
        <v/>
      </c>
      <c r="H41" s="53" t="str">
        <f>+IF(C21&lt;&gt;"",+IF(H40&gt;=$L$11,"Cumple", "NO CUMPLE"),"")</f>
        <v/>
      </c>
      <c r="I41" s="171"/>
      <c r="J41" s="53" t="str">
        <f>+IF(C21&lt;&gt;"",+IF(J40&gt;=$L$12,"Cumple", "NO CUMPLE"),"")</f>
        <v/>
      </c>
      <c r="K41" s="53" t="str">
        <f>+IF(C21&lt;&gt;"",+IF(K40&gt;=$L$13,"Cumple", "NO CUMPLE"),"")</f>
        <v/>
      </c>
      <c r="L41" s="171"/>
      <c r="M41" s="23"/>
      <c r="N41" s="23"/>
      <c r="Q41" s="27"/>
      <c r="U41" s="21"/>
    </row>
    <row r="42" spans="2:34" x14ac:dyDescent="0.2">
      <c r="B42" s="165">
        <f>+B40+1</f>
        <v>12</v>
      </c>
      <c r="C42" s="166" t="str">
        <f>+IF(C23&lt;&gt;"",+C23,"")</f>
        <v/>
      </c>
      <c r="D42" s="13" t="str">
        <f>+IF(C23&lt;&gt;"",+IF(G23&gt;0,+ROUNDDOWN(+E23/G23,2),"Indeterminado"),"")</f>
        <v/>
      </c>
      <c r="E42" s="12" t="str">
        <f>+IF(C23&lt;&gt;"",+IF(F23&gt;0,+ROUNDDOWN(+H23/F23,2),"Indeterminado"),"")</f>
        <v/>
      </c>
      <c r="F42" s="13" t="str">
        <f>+IF(C23&lt;&gt;"",+IF(K23&gt;0,+ROUNDDOWN(+J23/K23,2),"Indeterminado"),"")</f>
        <v/>
      </c>
      <c r="G42" s="51" t="str">
        <f>+IF(C23&lt;&gt;"",+S50-U50,"")</f>
        <v/>
      </c>
      <c r="H42" s="51" t="str">
        <f>+IF(C23&lt;&gt;"",+T50-V50,"")</f>
        <v/>
      </c>
      <c r="I42" s="170" t="str">
        <f>++IF(C23&lt;&gt;"",+IF(D43="Cumple",+IF(E43="Cumple",+IF(F43="Cumple",+IF(G43="Cumple",+IF(H43="Cumple","CUMPLE","NO CUMPLE"),"NO CUMPLE"),"NO CUMPLE"),"NO CUMPLE"),"NO CUMPLE"),"")</f>
        <v/>
      </c>
      <c r="J42" s="52" t="str">
        <f>+IF(C23&lt;&gt;"",+IF(I23&gt;0,+ROUNDDOWN(+J23/I23,2),"Indeterminado"),"")</f>
        <v/>
      </c>
      <c r="K42" s="52" t="str">
        <f>+IF(C23&lt;&gt;"",+IF(F23&gt;0,+ROUNDDOWN(+J23/F23,2),"Indeterminado"),"")</f>
        <v/>
      </c>
      <c r="L42" s="170" t="str">
        <f>+IF(C23&lt;&gt;"",+IF(J43="Cumple",+IF(K43="Cumple","CUMPLE","NO CUMPLE"),"NO CUMPLE"),"")</f>
        <v/>
      </c>
      <c r="M42" s="23"/>
      <c r="N42" s="23" t="str">
        <f>+IF($C$23&lt;&gt;"",+IF(H42&lt;&gt;W50,"Error en registro de datos",""),"")</f>
        <v/>
      </c>
      <c r="P42" s="25" t="s">
        <v>49</v>
      </c>
      <c r="Q42" s="54"/>
      <c r="Z42" s="23"/>
      <c r="AA42" s="130" t="s">
        <v>32</v>
      </c>
      <c r="AB42" s="131"/>
      <c r="AC42" s="131"/>
      <c r="AD42" s="131"/>
      <c r="AE42" s="132"/>
      <c r="AF42" s="130" t="s">
        <v>12</v>
      </c>
      <c r="AG42" s="132"/>
    </row>
    <row r="43" spans="2:34" x14ac:dyDescent="0.2">
      <c r="B43" s="165"/>
      <c r="C43" s="166"/>
      <c r="D43" s="14" t="str">
        <f>+IF(C23&lt;&gt;"",+IF(D42&gt;=$L$7,"Cumple","NO CUMPLE"),"")</f>
        <v/>
      </c>
      <c r="E43" s="15" t="str">
        <f>+IF(C23&lt;&gt;"",+IF(E42&lt;=$L$8,"Cumple","NO CUMPLE"),"")</f>
        <v/>
      </c>
      <c r="F43" s="15" t="str">
        <f>+IF(C23&lt;&gt;"",+IF(F42&gt;=$L$9,"Cumple", "NO CUMPLE"),"")</f>
        <v/>
      </c>
      <c r="G43" s="53" t="str">
        <f>+IF(C23&lt;&gt;"",+IF(G42&gt;=$L$10,"Cumple", "NO CUMPLE"),"")</f>
        <v/>
      </c>
      <c r="H43" s="53" t="str">
        <f>+IF(C23&lt;&gt;"",+IF(H42&gt;=$L$11,"Cumple", "NO CUMPLE"),"")</f>
        <v/>
      </c>
      <c r="I43" s="171"/>
      <c r="J43" s="53" t="str">
        <f>+IF(C23&lt;&gt;"",+IF(J42&gt;=$L$12,"Cumple", "NO CUMPLE"),"")</f>
        <v/>
      </c>
      <c r="K43" s="53" t="str">
        <f>+IF(C23&lt;&gt;"",+IF(K42&gt;=$L$13,"Cumple", "NO CUMPLE"),"")</f>
        <v/>
      </c>
      <c r="L43" s="171"/>
      <c r="M43" s="23"/>
      <c r="N43" s="23"/>
      <c r="O43" s="47">
        <v>12</v>
      </c>
      <c r="P43" s="201"/>
      <c r="Q43" s="35" t="s">
        <v>24</v>
      </c>
      <c r="R43" s="36" t="s">
        <v>48</v>
      </c>
      <c r="S43" s="35" t="s">
        <v>28</v>
      </c>
      <c r="T43" s="35" t="s">
        <v>13</v>
      </c>
      <c r="U43" s="35" t="s">
        <v>29</v>
      </c>
      <c r="V43" s="35" t="s">
        <v>14</v>
      </c>
      <c r="W43" s="35" t="s">
        <v>2</v>
      </c>
      <c r="X43" s="35" t="s">
        <v>25</v>
      </c>
      <c r="Y43" s="35" t="s">
        <v>26</v>
      </c>
      <c r="Z43" s="41"/>
      <c r="AA43" s="8" t="s">
        <v>0</v>
      </c>
      <c r="AB43" s="8" t="s">
        <v>1</v>
      </c>
      <c r="AC43" s="8" t="s">
        <v>5</v>
      </c>
      <c r="AD43" s="8" t="s">
        <v>17</v>
      </c>
      <c r="AE43" s="8" t="s">
        <v>2</v>
      </c>
      <c r="AF43" s="9" t="s">
        <v>27</v>
      </c>
      <c r="AG43" s="9" t="s">
        <v>18</v>
      </c>
    </row>
    <row r="44" spans="2:34" x14ac:dyDescent="0.2">
      <c r="B44" s="165">
        <f>+B42+1</f>
        <v>13</v>
      </c>
      <c r="C44" s="166" t="str">
        <f>+IF(C25&lt;&gt;"",+C25,"")</f>
        <v/>
      </c>
      <c r="D44" s="13" t="str">
        <f>+IF(C25&lt;&gt;"",+IF(G25&gt;0,+ROUNDDOWN(+E25/G25,2),"Indeterminado"),"")</f>
        <v/>
      </c>
      <c r="E44" s="12" t="str">
        <f>+IF(C25&lt;&gt;"",+IF(F25&gt;0,+ROUNDDOWN(+H25/F25,2),"Indeterminado"),"")</f>
        <v/>
      </c>
      <c r="F44" s="13" t="str">
        <f>+IF(C25&lt;&gt;"",+IF(K25&gt;0,+ROUNDDOWN(+J25/K25,2),"Indeterminado"),"")</f>
        <v/>
      </c>
      <c r="G44" s="51" t="str">
        <f>+IF(C25&lt;&gt;"",+S64-U64,"")</f>
        <v/>
      </c>
      <c r="H44" s="51" t="str">
        <f>+IF(C25&lt;&gt;"",+T64-V64,"")</f>
        <v/>
      </c>
      <c r="I44" s="170" t="str">
        <f>++IF(C25&lt;&gt;"",+IF(D45="Cumple",+IF(E45="Cumple",+IF(F45="Cumple",+IF(G45="Cumple",+IF(H45="Cumple","CUMPLE","NO CUMPLE"),"NO CUMPLE"),"NO CUMPLE"),"NO CUMPLE"),"NO CUMPLE"),"")</f>
        <v/>
      </c>
      <c r="J44" s="52" t="str">
        <f>+IF(C25&lt;&gt;"",+IF(I25&gt;0,+ROUNDDOWN(+J25/I25,2),"Indeterminado"),"")</f>
        <v/>
      </c>
      <c r="K44" s="52" t="str">
        <f>+IF(C25&lt;&gt;"",+IF(F25&gt;0,+ROUNDDOWN(+J25/F25,2),"Indeterminado"),"")</f>
        <v/>
      </c>
      <c r="L44" s="170" t="str">
        <f>+IF(C25&lt;&gt;"",+IF(J45="Cumple",+IF(K45="Cumple","CUMPLE","NO CUMPLE"),"NO CUMPLE"),"")</f>
        <v/>
      </c>
      <c r="M44" s="23"/>
      <c r="N44" s="23" t="str">
        <f>+IF($C$25&lt;&gt;"",+IF(H44&lt;&gt;W64,"Error en registro de datos",""),"")</f>
        <v/>
      </c>
      <c r="O44" s="1">
        <v>1</v>
      </c>
      <c r="P44" s="98"/>
      <c r="Q44" s="97"/>
      <c r="R44" s="95"/>
      <c r="S44" s="96"/>
      <c r="T44" s="96"/>
      <c r="U44" s="96"/>
      <c r="V44" s="96"/>
      <c r="W44" s="96"/>
      <c r="X44" s="96"/>
      <c r="Y44" s="96"/>
      <c r="Z44" s="21">
        <f t="shared" ref="Z44:Z49" si="34">(V44+W44)-T44</f>
        <v>0</v>
      </c>
      <c r="AA44" s="37" t="str">
        <f t="shared" ref="AA44:AA49" si="35">IF($P44&lt;&gt;"",+IF(U44&gt;0,+ROUNDDOWN(S44/U44,2),"INDETERMINADO"),"")</f>
        <v/>
      </c>
      <c r="AB44" s="38" t="str">
        <f t="shared" ref="AB44:AB49" si="36">IF($P44&lt;&gt;"",+IF(T44&gt;0,+ROUNDDOWN(V44/T44,2),"INDETERMINADO"),"")</f>
        <v/>
      </c>
      <c r="AC44" s="37" t="str">
        <f t="shared" ref="AC44:AC49" si="37">IF($P44&lt;&gt;"",+IF(Y44&gt;0,+ROUNDDOWN(X44/Y44,2),"INDETERMINADO"),"")</f>
        <v/>
      </c>
      <c r="AD44" s="39" t="str">
        <f t="shared" ref="AD44:AE49" si="38">IF($P44&lt;&gt;"",+(S44-U44),"")</f>
        <v/>
      </c>
      <c r="AE44" s="39" t="str">
        <f t="shared" si="38"/>
        <v/>
      </c>
      <c r="AF44" s="38" t="str">
        <f t="shared" ref="AF44:AF49" si="39">IF($P44&lt;&gt;"",+IF(W44&gt;0,+ROUNDDOWN(X44/W44,2),"INDETERMINADO"),"")</f>
        <v/>
      </c>
      <c r="AG44" s="38" t="str">
        <f t="shared" ref="AG44:AG49" si="40">IF($P44&lt;&gt;"",+IF(T44&gt;0,+ROUNDDOWN(X44/T44,2),"INDETERMINADO"),"")</f>
        <v/>
      </c>
      <c r="AH44" s="21" t="e">
        <f t="shared" ref="AH44:AH49" si="41">AE44-W44</f>
        <v>#VALUE!</v>
      </c>
    </row>
    <row r="45" spans="2:34" x14ac:dyDescent="0.2">
      <c r="B45" s="165"/>
      <c r="C45" s="166"/>
      <c r="D45" s="14" t="str">
        <f>+IF(C25&lt;&gt;"",+IF(D44&gt;=$L$7,"Cumple","NO CUMPLE"),"")</f>
        <v/>
      </c>
      <c r="E45" s="15" t="str">
        <f>+IF(C25&lt;&gt;"",+IF(E44&lt;=$L$8,"Cumple","NO CUMPLE"),"")</f>
        <v/>
      </c>
      <c r="F45" s="15" t="str">
        <f>+IF(C25&lt;&gt;"",+IF(F44&gt;=$L$9,"Cumple", "NO CUMPLE"),"")</f>
        <v/>
      </c>
      <c r="G45" s="53" t="str">
        <f>+IF(C25&lt;&gt;"",+IF(G44&gt;=$L$10,"Cumple", "NO CUMPLE"),"")</f>
        <v/>
      </c>
      <c r="H45" s="53" t="str">
        <f>+IF(C25&lt;&gt;"",+IF(H44&gt;=$L$11,"Cumple", "NO CUMPLE"),"")</f>
        <v/>
      </c>
      <c r="I45" s="171"/>
      <c r="J45" s="53" t="str">
        <f>+IF(C25&lt;&gt;"",+IF(J44&gt;=$L$12,"Cumple", "NO CUMPLE"),"")</f>
        <v/>
      </c>
      <c r="K45" s="53" t="str">
        <f>+IF(C25&lt;&gt;"",+IF(K44&gt;=$L$13,"Cumple", "NO CUMPLE"),"")</f>
        <v/>
      </c>
      <c r="L45" s="171"/>
      <c r="M45" s="23"/>
      <c r="N45" s="23"/>
      <c r="O45" s="1">
        <v>2</v>
      </c>
      <c r="P45" s="31"/>
      <c r="Q45" s="63"/>
      <c r="R45" s="29"/>
      <c r="S45" s="30"/>
      <c r="T45" s="30"/>
      <c r="U45" s="30"/>
      <c r="V45" s="30"/>
      <c r="W45" s="30"/>
      <c r="X45" s="30"/>
      <c r="Y45" s="30"/>
      <c r="Z45" s="21">
        <f t="shared" si="34"/>
        <v>0</v>
      </c>
      <c r="AA45" s="37" t="str">
        <f t="shared" si="35"/>
        <v/>
      </c>
      <c r="AB45" s="38" t="str">
        <f t="shared" si="36"/>
        <v/>
      </c>
      <c r="AC45" s="37" t="str">
        <f t="shared" si="37"/>
        <v/>
      </c>
      <c r="AD45" s="39" t="str">
        <f t="shared" si="38"/>
        <v/>
      </c>
      <c r="AE45" s="39" t="str">
        <f t="shared" si="38"/>
        <v/>
      </c>
      <c r="AF45" s="38" t="str">
        <f t="shared" si="39"/>
        <v/>
      </c>
      <c r="AG45" s="38" t="str">
        <f t="shared" si="40"/>
        <v/>
      </c>
      <c r="AH45" s="21" t="e">
        <f t="shared" si="41"/>
        <v>#VALUE!</v>
      </c>
    </row>
    <row r="46" spans="2:34" x14ac:dyDescent="0.2">
      <c r="B46" s="165">
        <f>+B44+1</f>
        <v>14</v>
      </c>
      <c r="C46" s="166" t="str">
        <f>+IF(C27&lt;&gt;"",+C27,"")</f>
        <v/>
      </c>
      <c r="D46" s="13" t="str">
        <f>+IF(C27&lt;&gt;"",+IF(G27&gt;0,+ROUNDDOWN(+E27/G27,2),"Indeterminado"),"")</f>
        <v/>
      </c>
      <c r="E46" s="12" t="str">
        <f>+IF(C27&lt;&gt;"",+IF(F27&gt;0,+ROUNDDOWN(+H27/F27,2),"Indeterminado"),"")</f>
        <v/>
      </c>
      <c r="F46" s="13" t="str">
        <f>+IF(C27&lt;&gt;"",+IF(K27&gt;0,+ROUNDDOWN(+J27/K27,2),"Indeterminado"),"")</f>
        <v/>
      </c>
      <c r="G46" s="51" t="str">
        <f>+IF(C27&lt;&gt;"",+S76-U76,"")</f>
        <v/>
      </c>
      <c r="H46" s="51" t="str">
        <f>+IF(C27&lt;&gt;"",+T76-V76,"")</f>
        <v/>
      </c>
      <c r="I46" s="170" t="str">
        <f>++IF(C27&lt;&gt;"",+IF(D47="Cumple",+IF(E47="Cumple",+IF(F47="Cumple",+IF(G47="Cumple",+IF(H47="Cumple","CUMPLE","NO CUMPLE"),"NO CUMPLE"),"NO CUMPLE"),"NO CUMPLE"),"NO CUMPLE"),"")</f>
        <v/>
      </c>
      <c r="J46" s="52" t="str">
        <f>+IF(C27&lt;&gt;"",+IF(I27&gt;0,+ROUNDDOWN(+J27/I27,2),"Indeterminado"),"")</f>
        <v/>
      </c>
      <c r="K46" s="52" t="str">
        <f>+IF(C27&lt;&gt;"",+IF(F27&gt;0,+ROUNDDOWN(+J27/F27,2),"Indeterminado"),"")</f>
        <v/>
      </c>
      <c r="L46" s="170" t="str">
        <f>+IF(C27&lt;&gt;"",+IF(J47="Cumple",+IF(K47="Cumple","CUMPLE","NO CUMPLE"),"NO CUMPLE"),"")</f>
        <v/>
      </c>
      <c r="M46" s="23"/>
      <c r="N46" s="23" t="str">
        <f>+IF($C$27&lt;&gt;"",+IF(H46&lt;&gt;W76,"Error en registro de datos",""),"")</f>
        <v/>
      </c>
      <c r="O46" s="1">
        <v>3</v>
      </c>
      <c r="P46" s="31"/>
      <c r="Q46" s="48"/>
      <c r="R46" s="29"/>
      <c r="S46" s="30"/>
      <c r="T46" s="30"/>
      <c r="U46" s="30"/>
      <c r="V46" s="30"/>
      <c r="W46" s="30"/>
      <c r="X46" s="30"/>
      <c r="Y46" s="30"/>
      <c r="Z46" s="21">
        <f t="shared" si="34"/>
        <v>0</v>
      </c>
      <c r="AA46" s="37" t="str">
        <f t="shared" si="35"/>
        <v/>
      </c>
      <c r="AB46" s="38" t="str">
        <f t="shared" si="36"/>
        <v/>
      </c>
      <c r="AC46" s="37" t="str">
        <f t="shared" si="37"/>
        <v/>
      </c>
      <c r="AD46" s="39" t="str">
        <f t="shared" si="38"/>
        <v/>
      </c>
      <c r="AE46" s="39" t="str">
        <f t="shared" si="38"/>
        <v/>
      </c>
      <c r="AF46" s="38" t="str">
        <f t="shared" si="39"/>
        <v/>
      </c>
      <c r="AG46" s="38" t="str">
        <f t="shared" si="40"/>
        <v/>
      </c>
      <c r="AH46" s="21" t="e">
        <f t="shared" si="41"/>
        <v>#VALUE!</v>
      </c>
    </row>
    <row r="47" spans="2:34" x14ac:dyDescent="0.2">
      <c r="B47" s="165"/>
      <c r="C47" s="166"/>
      <c r="D47" s="14" t="str">
        <f>+IF(C27&lt;&gt;"",+IF(D46&gt;=$L$7,"Cumple","NO CUMPLE"),"")</f>
        <v/>
      </c>
      <c r="E47" s="15" t="str">
        <f>+IF(C27&lt;&gt;"",+IF(E46&lt;=$L$8,"Cumple","NO CUMPLE"),"")</f>
        <v/>
      </c>
      <c r="F47" s="15" t="str">
        <f>+IF(C27&lt;&gt;"",+IF(F46&gt;=$L$9,"Cumple", "NO CUMPLE"),"")</f>
        <v/>
      </c>
      <c r="G47" s="53" t="str">
        <f>+IF(C27&lt;&gt;"",+IF(G46&gt;=$L$10,"Cumple", "NO CUMPLE"),"")</f>
        <v/>
      </c>
      <c r="H47" s="53" t="str">
        <f>+IF(C27&lt;&gt;"",+IF(H46&gt;=$L$11,"Cumple", "NO CUMPLE"),"")</f>
        <v/>
      </c>
      <c r="I47" s="171"/>
      <c r="J47" s="53" t="str">
        <f>+IF(C27&lt;&gt;"",+IF(J46&gt;=$L$12,"Cumple", "NO CUMPLE"),"")</f>
        <v/>
      </c>
      <c r="K47" s="53" t="str">
        <f>+IF(C27&lt;&gt;"",+IF(K46&gt;=$L$13,"Cumple", "NO CUMPLE"),"")</f>
        <v/>
      </c>
      <c r="L47" s="171"/>
      <c r="M47" s="23"/>
      <c r="N47" s="23"/>
      <c r="O47" s="1">
        <v>4</v>
      </c>
      <c r="P47" s="31"/>
      <c r="Q47" s="48"/>
      <c r="R47" s="29"/>
      <c r="S47" s="30"/>
      <c r="T47" s="30"/>
      <c r="U47" s="30"/>
      <c r="V47" s="30"/>
      <c r="W47" s="30"/>
      <c r="X47" s="30"/>
      <c r="Y47" s="30"/>
      <c r="Z47" s="21">
        <f t="shared" si="34"/>
        <v>0</v>
      </c>
      <c r="AA47" s="37" t="str">
        <f t="shared" si="35"/>
        <v/>
      </c>
      <c r="AB47" s="38" t="str">
        <f t="shared" si="36"/>
        <v/>
      </c>
      <c r="AC47" s="37" t="str">
        <f t="shared" si="37"/>
        <v/>
      </c>
      <c r="AD47" s="39" t="str">
        <f t="shared" si="38"/>
        <v/>
      </c>
      <c r="AE47" s="39" t="str">
        <f t="shared" si="38"/>
        <v/>
      </c>
      <c r="AF47" s="38" t="str">
        <f t="shared" si="39"/>
        <v/>
      </c>
      <c r="AG47" s="38" t="str">
        <f t="shared" si="40"/>
        <v/>
      </c>
      <c r="AH47" s="21" t="e">
        <f t="shared" si="41"/>
        <v>#VALUE!</v>
      </c>
    </row>
    <row r="48" spans="2:34" x14ac:dyDescent="0.2">
      <c r="B48" s="165">
        <f>+B46+1</f>
        <v>15</v>
      </c>
      <c r="C48" s="166" t="str">
        <f>+IF(C29&lt;&gt;"",+C29,"")</f>
        <v/>
      </c>
      <c r="D48" s="13" t="str">
        <f>+IF(C29&lt;&gt;"",+IF(G29&gt;0,+ROUNDDOWN(+E29/G29,2),"Indeterminado"),"")</f>
        <v/>
      </c>
      <c r="E48" s="12" t="str">
        <f>+IF(C29&lt;&gt;"",+IF(F29&gt;0,+ROUNDDOWN(+H29/F29,2),"Indeterminado"),"")</f>
        <v/>
      </c>
      <c r="F48" s="13" t="str">
        <f>+IF(C29&lt;&gt;"",+IF(K29&gt;0,+ROUNDDOWN(+J29/K29,2),"Indeterminado"),"")</f>
        <v/>
      </c>
      <c r="G48" s="51" t="str">
        <f>+IF(C29&lt;&gt;"",+S88-U88,"")</f>
        <v/>
      </c>
      <c r="H48" s="51" t="str">
        <f>+IF(C29&lt;&gt;"",+T88-V88,"")</f>
        <v/>
      </c>
      <c r="I48" s="170" t="str">
        <f>++IF(C29&lt;&gt;"",+IF(D49="Cumple",+IF(E49="Cumple",+IF(F49="Cumple",+IF(G49="Cumple",+IF(H49="Cumple","CUMPLE","NO CUMPLE"),"NO CUMPLE"),"NO CUMPLE"),"NO CUMPLE"),"NO CUMPLE"),"")</f>
        <v/>
      </c>
      <c r="J48" s="52" t="str">
        <f>+IF(C29&lt;&gt;"",+IF(I29&gt;0,+ROUNDDOWN(+J29/I29,2),"Indeterminado"),"")</f>
        <v/>
      </c>
      <c r="K48" s="52" t="str">
        <f>+IF(C29&lt;&gt;"",+IF(F29&gt;0,+ROUNDDOWN(+J29/F29,2),"Indeterminado"),"")</f>
        <v/>
      </c>
      <c r="L48" s="170" t="str">
        <f>+IF(C29&lt;&gt;"",+IF(J49="Cumple",+IF(K49="Cumple","CUMPLE","NO CUMPLE"),"NO CUMPLE"),"")</f>
        <v/>
      </c>
      <c r="M48" s="23"/>
      <c r="N48" s="23" t="str">
        <f>+IF($C$29&lt;&gt;"",+IF(H48&lt;&gt;W88,"Error en registro de datos",""),"")</f>
        <v/>
      </c>
      <c r="O48" s="1">
        <v>5</v>
      </c>
      <c r="P48" s="31"/>
      <c r="Q48" s="48"/>
      <c r="R48" s="29"/>
      <c r="S48" s="30"/>
      <c r="T48" s="30"/>
      <c r="U48" s="30"/>
      <c r="V48" s="30"/>
      <c r="W48" s="30"/>
      <c r="X48" s="30"/>
      <c r="Y48" s="30"/>
      <c r="Z48" s="21">
        <f t="shared" si="34"/>
        <v>0</v>
      </c>
      <c r="AA48" s="37" t="str">
        <f t="shared" si="35"/>
        <v/>
      </c>
      <c r="AB48" s="38" t="str">
        <f t="shared" si="36"/>
        <v/>
      </c>
      <c r="AC48" s="37" t="str">
        <f t="shared" si="37"/>
        <v/>
      </c>
      <c r="AD48" s="39" t="str">
        <f t="shared" si="38"/>
        <v/>
      </c>
      <c r="AE48" s="39" t="str">
        <f t="shared" si="38"/>
        <v/>
      </c>
      <c r="AF48" s="38" t="str">
        <f t="shared" si="39"/>
        <v/>
      </c>
      <c r="AG48" s="38" t="str">
        <f t="shared" si="40"/>
        <v/>
      </c>
      <c r="AH48" s="21" t="e">
        <f t="shared" si="41"/>
        <v>#VALUE!</v>
      </c>
    </row>
    <row r="49" spans="2:34" x14ac:dyDescent="0.2">
      <c r="B49" s="165"/>
      <c r="C49" s="166"/>
      <c r="D49" s="14" t="str">
        <f>+IF(C29&lt;&gt;"",+IF(D48&gt;=$L$7,"Cumple","NO CUMPLE"),"")</f>
        <v/>
      </c>
      <c r="E49" s="15" t="str">
        <f>+IF(C29&lt;&gt;"",+IF(E48&lt;=$L$8,"Cumple","NO CUMPLE"),"")</f>
        <v/>
      </c>
      <c r="F49" s="15" t="str">
        <f>+IF(C29&lt;&gt;"",+IF(F48&gt;=$L$9,"Cumple", "NO CUMPLE"),"")</f>
        <v/>
      </c>
      <c r="G49" s="53" t="str">
        <f>+IF(C29&lt;&gt;"",+IF(G48&gt;=$L$10,"Cumple", "NO CUMPLE"),"")</f>
        <v/>
      </c>
      <c r="H49" s="53" t="str">
        <f>+IF(C29&lt;&gt;"",+IF(H48&gt;=$L$11,"Cumple", "NO CUMPLE"),"")</f>
        <v/>
      </c>
      <c r="I49" s="171"/>
      <c r="J49" s="53" t="str">
        <f>+IF(C29&lt;&gt;"",+IF(J48&gt;=$L$12,"Cumple", "NO CUMPLE"),"")</f>
        <v/>
      </c>
      <c r="K49" s="53" t="str">
        <f>+IF(C29&lt;&gt;"",+IF(K48&gt;=$L$13,"Cumple", "NO CUMPLE"),"")</f>
        <v/>
      </c>
      <c r="L49" s="171"/>
      <c r="M49" s="23"/>
      <c r="N49" s="23"/>
      <c r="O49" s="1">
        <v>6</v>
      </c>
      <c r="P49" s="31"/>
      <c r="Q49" s="48"/>
      <c r="R49" s="29"/>
      <c r="S49" s="30"/>
      <c r="T49" s="30"/>
      <c r="U49" s="30"/>
      <c r="V49" s="30"/>
      <c r="W49" s="30"/>
      <c r="X49" s="30"/>
      <c r="Y49" s="30"/>
      <c r="Z49" s="21">
        <f t="shared" si="34"/>
        <v>0</v>
      </c>
      <c r="AA49" s="37" t="str">
        <f t="shared" si="35"/>
        <v/>
      </c>
      <c r="AB49" s="38" t="str">
        <f t="shared" si="36"/>
        <v/>
      </c>
      <c r="AC49" s="37" t="str">
        <f t="shared" si="37"/>
        <v/>
      </c>
      <c r="AD49" s="39" t="str">
        <f t="shared" si="38"/>
        <v/>
      </c>
      <c r="AE49" s="39" t="str">
        <f t="shared" si="38"/>
        <v/>
      </c>
      <c r="AF49" s="38" t="str">
        <f t="shared" si="39"/>
        <v/>
      </c>
      <c r="AG49" s="38" t="str">
        <f t="shared" si="40"/>
        <v/>
      </c>
      <c r="AH49" s="21" t="e">
        <f t="shared" si="41"/>
        <v>#VALUE!</v>
      </c>
    </row>
    <row r="50" spans="2:34" x14ac:dyDescent="0.2">
      <c r="B50" s="165">
        <f>+B48+1</f>
        <v>16</v>
      </c>
      <c r="C50" s="166" t="str">
        <f>+IF(C31&lt;&gt;"",+C31,"")</f>
        <v/>
      </c>
      <c r="D50" s="13" t="str">
        <f>+IF(C31&lt;&gt;"",+IF(G31&gt;0,+ROUNDDOWN(+E31/G31,2),"Indeterminado"),"")</f>
        <v/>
      </c>
      <c r="E50" s="12" t="str">
        <f>+IF(C31&lt;&gt;"",+IF(F31&gt;0,+ROUNDDOWN(+H31/F31,2),"Indeterminado"),"")</f>
        <v/>
      </c>
      <c r="F50" s="13" t="str">
        <f>+IF(C31&lt;&gt;"",+IF(K31&gt;0,+ROUNDDOWN(+J31/K31,2),"Indeterminado"),"")</f>
        <v/>
      </c>
      <c r="G50" s="51" t="str">
        <f>+IF(C31&lt;&gt;"",+S100-U100,"")</f>
        <v/>
      </c>
      <c r="H50" s="51" t="str">
        <f>+IF(C31&lt;&gt;"",+T100-V100,"")</f>
        <v/>
      </c>
      <c r="I50" s="170" t="str">
        <f>++IF(C31&lt;&gt;"",+IF(D51="Cumple",+IF(E51="Cumple",+IF(F51="Cumple",+IF(G51="Cumple",+IF(H51="Cumple","CUMPLE","NO CUMPLE"),"NO CUMPLE"),"NO CUMPLE"),"NO CUMPLE"),"NO CUMPLE"),"")</f>
        <v/>
      </c>
      <c r="J50" s="52" t="str">
        <f>+IF(C31&lt;&gt;"",+IF(I31&gt;0,+ROUNDDOWN(+J31/I31,2),"Indeterminado"),"")</f>
        <v/>
      </c>
      <c r="K50" s="52" t="str">
        <f>+IF(C31&lt;&gt;"",+IF(F31&gt;0,+ROUNDDOWN(+J31/F31,2),"Indeterminado"),"")</f>
        <v/>
      </c>
      <c r="L50" s="170" t="str">
        <f>+IF(C31&lt;&gt;"",+IF(J51="Cumple",+IF(K51="Cumple","CUMPLE","NO CUMPLE"),"NO CUMPLE"),"")</f>
        <v/>
      </c>
      <c r="M50" s="23"/>
      <c r="N50" s="23" t="str">
        <f>+IF($C$31&lt;&gt;"",+IF(H50&lt;&gt;W100,"Error en registro de datos",""),"")</f>
        <v/>
      </c>
      <c r="P50" s="34" t="s">
        <v>47</v>
      </c>
      <c r="Q50" s="49"/>
      <c r="R50" s="32">
        <f t="shared" ref="R50:Y50" si="42">SUM(R44:R49)</f>
        <v>0</v>
      </c>
      <c r="S50" s="33">
        <f t="shared" si="42"/>
        <v>0</v>
      </c>
      <c r="T50" s="33">
        <f t="shared" si="42"/>
        <v>0</v>
      </c>
      <c r="U50" s="33">
        <f t="shared" si="42"/>
        <v>0</v>
      </c>
      <c r="V50" s="33">
        <f t="shared" si="42"/>
        <v>0</v>
      </c>
      <c r="W50" s="33">
        <f t="shared" si="42"/>
        <v>0</v>
      </c>
      <c r="X50" s="33">
        <f t="shared" si="42"/>
        <v>0</v>
      </c>
      <c r="Y50" s="33">
        <f t="shared" si="42"/>
        <v>0</v>
      </c>
    </row>
    <row r="51" spans="2:34" x14ac:dyDescent="0.2">
      <c r="B51" s="165"/>
      <c r="C51" s="166"/>
      <c r="D51" s="14" t="str">
        <f>+IF(C31&lt;&gt;"",+IF(D50&gt;=$L$7,"Cumple","NO CUMPLE"),"")</f>
        <v/>
      </c>
      <c r="E51" s="15" t="str">
        <f>+IF(C31&lt;&gt;"",+IF(E50&lt;=$L$8,"Cumple","NO CUMPLE"),"")</f>
        <v/>
      </c>
      <c r="F51" s="15" t="str">
        <f>+IF(C31&lt;&gt;"",+IF(F50&gt;=$L$9,"Cumple", "NO CUMPLE"),"")</f>
        <v/>
      </c>
      <c r="G51" s="53" t="str">
        <f>+IF(C31&lt;&gt;"",+IF(G50&gt;=$L$10,"Cumple", "NO CUMPLE"),"")</f>
        <v/>
      </c>
      <c r="H51" s="53" t="str">
        <f>+IF(C31&lt;&gt;"",+IF(H50&gt;=$L$11,"Cumple", "NO CUMPLE"),"")</f>
        <v/>
      </c>
      <c r="I51" s="171"/>
      <c r="J51" s="53" t="str">
        <f>+IF(C31&lt;&gt;"",+IF(J50&gt;=$L$12,"Cumple", "NO CUMPLE"),"")</f>
        <v/>
      </c>
      <c r="K51" s="53" t="str">
        <f>+IF(C31&lt;&gt;"",+IF(K50&gt;=$L$13,"Cumple", "NO CUMPLE"),"")</f>
        <v/>
      </c>
      <c r="L51" s="171"/>
      <c r="M51" s="23"/>
      <c r="N51" s="23"/>
      <c r="Q51" s="27"/>
    </row>
    <row r="52" spans="2:34" x14ac:dyDescent="0.2">
      <c r="B52" s="167" t="s">
        <v>15</v>
      </c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P52" s="23"/>
      <c r="Q52" s="50"/>
      <c r="R52" s="40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2:34" x14ac:dyDescent="0.2">
      <c r="B53" s="168" t="s">
        <v>16</v>
      </c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P53" s="24"/>
      <c r="Q53" s="50"/>
      <c r="R53" s="40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2:34" x14ac:dyDescent="0.2">
      <c r="B54" s="172" t="s">
        <v>51</v>
      </c>
      <c r="C54" s="172"/>
      <c r="D54" s="172"/>
      <c r="E54" s="172"/>
      <c r="F54" s="172"/>
      <c r="G54" s="172"/>
      <c r="H54" s="172"/>
      <c r="I54" s="172"/>
      <c r="J54" s="172"/>
      <c r="K54" s="172"/>
      <c r="L54" s="172"/>
      <c r="P54" s="24"/>
      <c r="Q54" s="50"/>
      <c r="R54" s="40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</row>
    <row r="55" spans="2:34" x14ac:dyDescent="0.2"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  <c r="P55" s="24"/>
      <c r="Q55" s="50"/>
      <c r="R55" s="40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</row>
    <row r="56" spans="2:34" x14ac:dyDescent="0.2"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P56" s="25" t="s">
        <v>49</v>
      </c>
      <c r="Q56" s="54"/>
      <c r="Z56" s="23"/>
      <c r="AA56" s="130" t="s">
        <v>32</v>
      </c>
      <c r="AB56" s="131"/>
      <c r="AC56" s="131"/>
      <c r="AD56" s="131"/>
      <c r="AE56" s="132"/>
      <c r="AF56" s="130" t="s">
        <v>12</v>
      </c>
      <c r="AG56" s="132"/>
    </row>
    <row r="57" spans="2:34" ht="13.5" x14ac:dyDescent="0.25"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O57" s="47">
        <v>13</v>
      </c>
      <c r="P57" s="202"/>
      <c r="Q57" s="35" t="s">
        <v>24</v>
      </c>
      <c r="R57" s="36" t="s">
        <v>48</v>
      </c>
      <c r="S57" s="35" t="s">
        <v>28</v>
      </c>
      <c r="T57" s="35" t="s">
        <v>13</v>
      </c>
      <c r="U57" s="35" t="s">
        <v>29</v>
      </c>
      <c r="V57" s="35" t="s">
        <v>14</v>
      </c>
      <c r="W57" s="35" t="s">
        <v>2</v>
      </c>
      <c r="X57" s="35" t="s">
        <v>25</v>
      </c>
      <c r="Y57" s="35" t="s">
        <v>26</v>
      </c>
      <c r="Z57" s="41"/>
      <c r="AA57" s="8" t="s">
        <v>0</v>
      </c>
      <c r="AB57" s="8" t="s">
        <v>1</v>
      </c>
      <c r="AC57" s="8" t="s">
        <v>5</v>
      </c>
      <c r="AD57" s="8" t="s">
        <v>17</v>
      </c>
      <c r="AE57" s="8" t="s">
        <v>2</v>
      </c>
      <c r="AF57" s="9" t="s">
        <v>27</v>
      </c>
      <c r="AG57" s="9" t="s">
        <v>18</v>
      </c>
    </row>
    <row r="58" spans="2:34" ht="41.25" customHeight="1" x14ac:dyDescent="0.25"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O58" s="1">
        <v>1</v>
      </c>
      <c r="P58" s="93"/>
      <c r="Q58" s="94"/>
      <c r="R58" s="91"/>
      <c r="S58" s="92"/>
      <c r="T58" s="92"/>
      <c r="U58" s="92"/>
      <c r="V58" s="92"/>
      <c r="W58" s="92"/>
      <c r="X58" s="92"/>
      <c r="Y58" s="92"/>
      <c r="Z58" s="21">
        <f t="shared" ref="Z58:Z63" si="43">(V58+W58)-T58</f>
        <v>0</v>
      </c>
      <c r="AA58" s="37" t="str">
        <f t="shared" ref="AA58:AA63" si="44">IF($P58&lt;&gt;"",+IF(U58&gt;0,+ROUNDDOWN(S58/U58,2),"INDETERMINADO"),"")</f>
        <v/>
      </c>
      <c r="AB58" s="38" t="str">
        <f t="shared" ref="AB58:AB63" si="45">IF($P58&lt;&gt;"",+IF(T58&gt;0,+ROUNDDOWN(V58/T58,2),"INDETERMINADO"),"")</f>
        <v/>
      </c>
      <c r="AC58" s="37" t="str">
        <f t="shared" ref="AC58:AC63" si="46">IF($P58&lt;&gt;"",+IF(Y58&gt;0,+ROUNDDOWN(X58/Y58,2),"INDETERMINADO"),"")</f>
        <v/>
      </c>
      <c r="AD58" s="39" t="str">
        <f t="shared" ref="AD58:AE63" si="47">IF($P58&lt;&gt;"",+(S58-U58),"")</f>
        <v/>
      </c>
      <c r="AE58" s="39" t="str">
        <f t="shared" si="47"/>
        <v/>
      </c>
      <c r="AF58" s="38" t="str">
        <f t="shared" ref="AF58:AF63" si="48">IF($P58&lt;&gt;"",+IF(W58&gt;0,+ROUNDDOWN(X58/W58,2),"INDETERMINADO"),"")</f>
        <v/>
      </c>
      <c r="AG58" s="38" t="str">
        <f t="shared" ref="AG58:AG63" si="49">IF($P58&lt;&gt;"",+IF(T58&gt;0,+ROUNDDOWN(X58/T58,2),"INDETERMINADO"),"")</f>
        <v/>
      </c>
      <c r="AH58" s="21" t="e">
        <f t="shared" ref="AH58:AH63" si="50">AE58-W58</f>
        <v>#VALUE!</v>
      </c>
    </row>
    <row r="59" spans="2:34" x14ac:dyDescent="0.2">
      <c r="B59" s="169" t="s">
        <v>59</v>
      </c>
      <c r="C59" s="169"/>
      <c r="D59" s="169"/>
      <c r="E59" s="137"/>
      <c r="F59" s="137"/>
      <c r="G59" s="137"/>
      <c r="H59" s="137"/>
      <c r="I59" s="137"/>
      <c r="J59" s="137"/>
      <c r="K59" s="137"/>
      <c r="L59" s="137"/>
      <c r="O59" s="1">
        <v>2</v>
      </c>
      <c r="P59" s="31"/>
      <c r="Q59" s="48"/>
      <c r="R59" s="29"/>
      <c r="S59" s="30"/>
      <c r="T59" s="30"/>
      <c r="U59" s="30"/>
      <c r="V59" s="30"/>
      <c r="W59" s="30"/>
      <c r="X59" s="30"/>
      <c r="Y59" s="30"/>
      <c r="Z59" s="21">
        <f t="shared" si="43"/>
        <v>0</v>
      </c>
      <c r="AA59" s="37" t="str">
        <f t="shared" si="44"/>
        <v/>
      </c>
      <c r="AB59" s="38" t="str">
        <f t="shared" si="45"/>
        <v/>
      </c>
      <c r="AC59" s="37" t="str">
        <f t="shared" si="46"/>
        <v/>
      </c>
      <c r="AD59" s="39" t="str">
        <f t="shared" si="47"/>
        <v/>
      </c>
      <c r="AE59" s="39" t="str">
        <f t="shared" si="47"/>
        <v/>
      </c>
      <c r="AF59" s="38" t="str">
        <f t="shared" si="48"/>
        <v/>
      </c>
      <c r="AG59" s="38" t="str">
        <f t="shared" si="49"/>
        <v/>
      </c>
      <c r="AH59" s="21" t="e">
        <f t="shared" si="50"/>
        <v>#VALUE!</v>
      </c>
    </row>
    <row r="60" spans="2:34" x14ac:dyDescent="0.2">
      <c r="B60" s="137" t="s">
        <v>54</v>
      </c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O60" s="1">
        <v>3</v>
      </c>
      <c r="P60" s="31"/>
      <c r="Q60" s="48"/>
      <c r="R60" s="29"/>
      <c r="S60" s="30"/>
      <c r="T60" s="30"/>
      <c r="U60" s="30"/>
      <c r="V60" s="30"/>
      <c r="W60" s="30"/>
      <c r="X60" s="30"/>
      <c r="Y60" s="30"/>
      <c r="Z60" s="21">
        <f t="shared" si="43"/>
        <v>0</v>
      </c>
      <c r="AA60" s="37" t="str">
        <f t="shared" si="44"/>
        <v/>
      </c>
      <c r="AB60" s="38" t="str">
        <f t="shared" si="45"/>
        <v/>
      </c>
      <c r="AC60" s="37" t="str">
        <f t="shared" si="46"/>
        <v/>
      </c>
      <c r="AD60" s="39" t="str">
        <f t="shared" si="47"/>
        <v/>
      </c>
      <c r="AE60" s="39" t="str">
        <f t="shared" si="47"/>
        <v/>
      </c>
      <c r="AF60" s="38" t="str">
        <f t="shared" si="48"/>
        <v/>
      </c>
      <c r="AG60" s="38" t="str">
        <f t="shared" si="49"/>
        <v/>
      </c>
      <c r="AH60" s="21" t="e">
        <f t="shared" si="50"/>
        <v>#VALUE!</v>
      </c>
    </row>
    <row r="61" spans="2:34" x14ac:dyDescent="0.2">
      <c r="B61" s="183" t="s">
        <v>19</v>
      </c>
      <c r="C61" s="183"/>
      <c r="D61" s="183"/>
      <c r="E61" s="137"/>
      <c r="F61" s="137"/>
      <c r="G61" s="137"/>
      <c r="H61" s="137"/>
      <c r="I61" s="137"/>
      <c r="J61" s="137"/>
      <c r="K61" s="137"/>
      <c r="L61" s="137"/>
      <c r="O61" s="1">
        <v>4</v>
      </c>
      <c r="P61" s="31"/>
      <c r="Q61" s="48"/>
      <c r="R61" s="29"/>
      <c r="S61" s="30"/>
      <c r="T61" s="30"/>
      <c r="U61" s="30"/>
      <c r="V61" s="30"/>
      <c r="W61" s="30"/>
      <c r="X61" s="30"/>
      <c r="Y61" s="30"/>
      <c r="Z61" s="21">
        <f t="shared" si="43"/>
        <v>0</v>
      </c>
      <c r="AA61" s="37" t="str">
        <f t="shared" si="44"/>
        <v/>
      </c>
      <c r="AB61" s="38" t="str">
        <f t="shared" si="45"/>
        <v/>
      </c>
      <c r="AC61" s="37" t="str">
        <f t="shared" si="46"/>
        <v/>
      </c>
      <c r="AD61" s="39" t="str">
        <f t="shared" si="47"/>
        <v/>
      </c>
      <c r="AE61" s="39" t="str">
        <f t="shared" si="47"/>
        <v/>
      </c>
      <c r="AF61" s="38" t="str">
        <f t="shared" si="48"/>
        <v/>
      </c>
      <c r="AG61" s="38" t="str">
        <f t="shared" si="49"/>
        <v/>
      </c>
      <c r="AH61" s="21" t="e">
        <f t="shared" si="50"/>
        <v>#VALUE!</v>
      </c>
    </row>
    <row r="62" spans="2:34" x14ac:dyDescent="0.2">
      <c r="O62" s="1">
        <v>5</v>
      </c>
      <c r="P62" s="31"/>
      <c r="Q62" s="48"/>
      <c r="R62" s="29"/>
      <c r="S62" s="30"/>
      <c r="T62" s="30"/>
      <c r="U62" s="30"/>
      <c r="V62" s="30"/>
      <c r="W62" s="30"/>
      <c r="X62" s="30"/>
      <c r="Y62" s="30"/>
      <c r="Z62" s="21">
        <f t="shared" si="43"/>
        <v>0</v>
      </c>
      <c r="AA62" s="37" t="str">
        <f t="shared" si="44"/>
        <v/>
      </c>
      <c r="AB62" s="38" t="str">
        <f t="shared" si="45"/>
        <v/>
      </c>
      <c r="AC62" s="37" t="str">
        <f t="shared" si="46"/>
        <v/>
      </c>
      <c r="AD62" s="39" t="str">
        <f t="shared" si="47"/>
        <v/>
      </c>
      <c r="AE62" s="39" t="str">
        <f t="shared" si="47"/>
        <v/>
      </c>
      <c r="AF62" s="38" t="str">
        <f t="shared" si="48"/>
        <v/>
      </c>
      <c r="AG62" s="38" t="str">
        <f t="shared" si="49"/>
        <v/>
      </c>
      <c r="AH62" s="21" t="e">
        <f t="shared" si="50"/>
        <v>#VALUE!</v>
      </c>
    </row>
    <row r="63" spans="2:34" x14ac:dyDescent="0.2">
      <c r="O63" s="1">
        <v>6</v>
      </c>
      <c r="P63" s="31"/>
      <c r="Q63" s="48"/>
      <c r="R63" s="29"/>
      <c r="S63" s="30"/>
      <c r="T63" s="30"/>
      <c r="U63" s="30"/>
      <c r="V63" s="30"/>
      <c r="W63" s="30"/>
      <c r="X63" s="30"/>
      <c r="Y63" s="30"/>
      <c r="Z63" s="21">
        <f t="shared" si="43"/>
        <v>0</v>
      </c>
      <c r="AA63" s="37" t="str">
        <f t="shared" si="44"/>
        <v/>
      </c>
      <c r="AB63" s="38" t="str">
        <f t="shared" si="45"/>
        <v/>
      </c>
      <c r="AC63" s="37" t="str">
        <f t="shared" si="46"/>
        <v/>
      </c>
      <c r="AD63" s="39" t="str">
        <f t="shared" si="47"/>
        <v/>
      </c>
      <c r="AE63" s="39" t="str">
        <f t="shared" si="47"/>
        <v/>
      </c>
      <c r="AF63" s="38" t="str">
        <f t="shared" si="48"/>
        <v/>
      </c>
      <c r="AG63" s="38" t="str">
        <f t="shared" si="49"/>
        <v/>
      </c>
      <c r="AH63" s="21" t="e">
        <f t="shared" si="50"/>
        <v>#VALUE!</v>
      </c>
    </row>
    <row r="64" spans="2:34" x14ac:dyDescent="0.2">
      <c r="P64" s="34" t="s">
        <v>47</v>
      </c>
      <c r="Q64" s="49"/>
      <c r="R64" s="32">
        <f t="shared" ref="R64:Y64" si="51">SUM(R58:R63)</f>
        <v>0</v>
      </c>
      <c r="S64" s="33">
        <f t="shared" si="51"/>
        <v>0</v>
      </c>
      <c r="T64" s="33">
        <f t="shared" si="51"/>
        <v>0</v>
      </c>
      <c r="U64" s="33">
        <f t="shared" si="51"/>
        <v>0</v>
      </c>
      <c r="V64" s="33">
        <f t="shared" si="51"/>
        <v>0</v>
      </c>
      <c r="W64" s="33">
        <f t="shared" si="51"/>
        <v>0</v>
      </c>
      <c r="X64" s="33">
        <f t="shared" si="51"/>
        <v>0</v>
      </c>
      <c r="Y64" s="33">
        <f t="shared" si="51"/>
        <v>0</v>
      </c>
    </row>
    <row r="65" spans="15:34" x14ac:dyDescent="0.2">
      <c r="Q65" s="27"/>
    </row>
    <row r="66" spans="15:34" x14ac:dyDescent="0.2">
      <c r="Q66" s="27"/>
    </row>
    <row r="67" spans="15:34" x14ac:dyDescent="0.2">
      <c r="Q67" s="27"/>
    </row>
    <row r="68" spans="15:34" x14ac:dyDescent="0.2">
      <c r="P68" s="25" t="s">
        <v>49</v>
      </c>
      <c r="Q68" s="54"/>
      <c r="Z68" s="23"/>
      <c r="AA68" s="130" t="s">
        <v>32</v>
      </c>
      <c r="AB68" s="131"/>
      <c r="AC68" s="131"/>
      <c r="AD68" s="131"/>
      <c r="AE68" s="132"/>
      <c r="AF68" s="130" t="s">
        <v>12</v>
      </c>
      <c r="AG68" s="132"/>
    </row>
    <row r="69" spans="15:34" ht="13.5" x14ac:dyDescent="0.25">
      <c r="O69" s="47">
        <v>14</v>
      </c>
      <c r="P69" s="202"/>
      <c r="Q69" s="35" t="s">
        <v>24</v>
      </c>
      <c r="R69" s="36" t="s">
        <v>48</v>
      </c>
      <c r="S69" s="35" t="s">
        <v>28</v>
      </c>
      <c r="T69" s="35" t="s">
        <v>13</v>
      </c>
      <c r="U69" s="35" t="s">
        <v>29</v>
      </c>
      <c r="V69" s="35" t="s">
        <v>14</v>
      </c>
      <c r="W69" s="35" t="s">
        <v>2</v>
      </c>
      <c r="X69" s="35" t="s">
        <v>25</v>
      </c>
      <c r="Y69" s="35" t="s">
        <v>26</v>
      </c>
      <c r="Z69" s="41"/>
      <c r="AA69" s="8" t="s">
        <v>0</v>
      </c>
      <c r="AB69" s="8" t="s">
        <v>1</v>
      </c>
      <c r="AC69" s="8" t="s">
        <v>5</v>
      </c>
      <c r="AD69" s="8" t="s">
        <v>17</v>
      </c>
      <c r="AE69" s="8" t="s">
        <v>2</v>
      </c>
      <c r="AF69" s="9" t="s">
        <v>27</v>
      </c>
      <c r="AG69" s="9" t="s">
        <v>18</v>
      </c>
    </row>
    <row r="70" spans="15:34" ht="13.5" x14ac:dyDescent="0.25">
      <c r="O70" s="1">
        <v>1</v>
      </c>
      <c r="P70" s="120"/>
      <c r="Q70" s="119"/>
      <c r="R70" s="117"/>
      <c r="S70" s="118"/>
      <c r="T70" s="118"/>
      <c r="U70" s="118"/>
      <c r="V70" s="118"/>
      <c r="W70" s="118"/>
      <c r="X70" s="118"/>
      <c r="Y70" s="118"/>
      <c r="Z70" s="21">
        <f t="shared" ref="Z70:Z75" si="52">(V70+W70)-T70</f>
        <v>0</v>
      </c>
      <c r="AA70" s="37" t="str">
        <f t="shared" ref="AA70:AA75" si="53">IF($P70&lt;&gt;"",+IF(U70&gt;0,+ROUNDDOWN(S70/U70,2),"INDETERMINADO"),"")</f>
        <v/>
      </c>
      <c r="AB70" s="38" t="str">
        <f t="shared" ref="AB70:AB75" si="54">IF($P70&lt;&gt;"",+IF(T70&gt;0,+ROUNDDOWN(V70/T70,2),"INDETERMINADO"),"")</f>
        <v/>
      </c>
      <c r="AC70" s="37" t="str">
        <f t="shared" ref="AC70:AC75" si="55">IF($P70&lt;&gt;"",+IF(Y70&gt;0,+ROUNDDOWN(X70/Y70,2),"INDETERMINADO"),"")</f>
        <v/>
      </c>
      <c r="AD70" s="39" t="str">
        <f t="shared" ref="AD70:AE75" si="56">IF($P70&lt;&gt;"",+(S70-U70),"")</f>
        <v/>
      </c>
      <c r="AE70" s="39" t="str">
        <f t="shared" si="56"/>
        <v/>
      </c>
      <c r="AF70" s="38" t="str">
        <f t="shared" ref="AF70:AF75" si="57">IF($P70&lt;&gt;"",+IF(W70&gt;0,+ROUNDDOWN(X70/W70,2),"INDETERMINADO"),"")</f>
        <v/>
      </c>
      <c r="AG70" s="38" t="str">
        <f t="shared" ref="AG70:AG75" si="58">IF($P70&lt;&gt;"",+IF(T70&gt;0,+ROUNDDOWN(X70/T70,2),"INDETERMINADO"),"")</f>
        <v/>
      </c>
      <c r="AH70" s="21" t="e">
        <f t="shared" ref="AH70:AH75" si="59">AE70-W70</f>
        <v>#VALUE!</v>
      </c>
    </row>
    <row r="71" spans="15:34" x14ac:dyDescent="0.2">
      <c r="O71" s="1">
        <v>2</v>
      </c>
      <c r="P71" s="31"/>
      <c r="Q71" s="48"/>
      <c r="R71" s="29"/>
      <c r="S71" s="30"/>
      <c r="T71" s="30"/>
      <c r="U71" s="30"/>
      <c r="V71" s="30"/>
      <c r="W71" s="30"/>
      <c r="X71" s="30"/>
      <c r="Y71" s="30"/>
      <c r="Z71" s="21">
        <f t="shared" si="52"/>
        <v>0</v>
      </c>
      <c r="AA71" s="37" t="str">
        <f t="shared" si="53"/>
        <v/>
      </c>
      <c r="AB71" s="38" t="str">
        <f t="shared" si="54"/>
        <v/>
      </c>
      <c r="AC71" s="37" t="str">
        <f t="shared" si="55"/>
        <v/>
      </c>
      <c r="AD71" s="39" t="str">
        <f t="shared" si="56"/>
        <v/>
      </c>
      <c r="AE71" s="39" t="str">
        <f t="shared" si="56"/>
        <v/>
      </c>
      <c r="AF71" s="38" t="str">
        <f t="shared" si="57"/>
        <v/>
      </c>
      <c r="AG71" s="38" t="str">
        <f t="shared" si="58"/>
        <v/>
      </c>
      <c r="AH71" s="21" t="e">
        <f t="shared" si="59"/>
        <v>#VALUE!</v>
      </c>
    </row>
    <row r="72" spans="15:34" x14ac:dyDescent="0.2">
      <c r="O72" s="1">
        <v>3</v>
      </c>
      <c r="P72" s="31"/>
      <c r="Q72" s="48"/>
      <c r="R72" s="29"/>
      <c r="S72" s="30"/>
      <c r="T72" s="30"/>
      <c r="U72" s="30"/>
      <c r="V72" s="30"/>
      <c r="W72" s="30"/>
      <c r="X72" s="30"/>
      <c r="Y72" s="30"/>
      <c r="Z72" s="21">
        <f t="shared" si="52"/>
        <v>0</v>
      </c>
      <c r="AA72" s="37" t="str">
        <f t="shared" si="53"/>
        <v/>
      </c>
      <c r="AB72" s="38" t="str">
        <f t="shared" si="54"/>
        <v/>
      </c>
      <c r="AC72" s="37" t="str">
        <f t="shared" si="55"/>
        <v/>
      </c>
      <c r="AD72" s="39" t="str">
        <f t="shared" si="56"/>
        <v/>
      </c>
      <c r="AE72" s="39" t="str">
        <f t="shared" si="56"/>
        <v/>
      </c>
      <c r="AF72" s="38" t="str">
        <f t="shared" si="57"/>
        <v/>
      </c>
      <c r="AG72" s="38" t="str">
        <f t="shared" si="58"/>
        <v/>
      </c>
      <c r="AH72" s="21" t="e">
        <f t="shared" si="59"/>
        <v>#VALUE!</v>
      </c>
    </row>
    <row r="73" spans="15:34" x14ac:dyDescent="0.2">
      <c r="O73" s="1">
        <v>4</v>
      </c>
      <c r="P73" s="31"/>
      <c r="Q73" s="48"/>
      <c r="R73" s="29"/>
      <c r="S73" s="30"/>
      <c r="T73" s="30"/>
      <c r="U73" s="30"/>
      <c r="V73" s="30"/>
      <c r="W73" s="30"/>
      <c r="X73" s="30"/>
      <c r="Y73" s="30"/>
      <c r="Z73" s="21">
        <f t="shared" si="52"/>
        <v>0</v>
      </c>
      <c r="AA73" s="37" t="str">
        <f t="shared" si="53"/>
        <v/>
      </c>
      <c r="AB73" s="38" t="str">
        <f t="shared" si="54"/>
        <v/>
      </c>
      <c r="AC73" s="37" t="str">
        <f t="shared" si="55"/>
        <v/>
      </c>
      <c r="AD73" s="39" t="str">
        <f t="shared" si="56"/>
        <v/>
      </c>
      <c r="AE73" s="39" t="str">
        <f t="shared" si="56"/>
        <v/>
      </c>
      <c r="AF73" s="38" t="str">
        <f t="shared" si="57"/>
        <v/>
      </c>
      <c r="AG73" s="38" t="str">
        <f t="shared" si="58"/>
        <v/>
      </c>
      <c r="AH73" s="21" t="e">
        <f t="shared" si="59"/>
        <v>#VALUE!</v>
      </c>
    </row>
    <row r="74" spans="15:34" x14ac:dyDescent="0.2">
      <c r="O74" s="1">
        <v>5</v>
      </c>
      <c r="P74" s="31"/>
      <c r="Q74" s="48"/>
      <c r="R74" s="29"/>
      <c r="S74" s="30"/>
      <c r="T74" s="30"/>
      <c r="U74" s="30"/>
      <c r="V74" s="30"/>
      <c r="W74" s="30"/>
      <c r="X74" s="30"/>
      <c r="Y74" s="30"/>
      <c r="Z74" s="21">
        <f t="shared" si="52"/>
        <v>0</v>
      </c>
      <c r="AA74" s="37" t="str">
        <f t="shared" si="53"/>
        <v/>
      </c>
      <c r="AB74" s="38" t="str">
        <f t="shared" si="54"/>
        <v/>
      </c>
      <c r="AC74" s="37" t="str">
        <f t="shared" si="55"/>
        <v/>
      </c>
      <c r="AD74" s="39" t="str">
        <f t="shared" si="56"/>
        <v/>
      </c>
      <c r="AE74" s="39" t="str">
        <f t="shared" si="56"/>
        <v/>
      </c>
      <c r="AF74" s="38" t="str">
        <f t="shared" si="57"/>
        <v/>
      </c>
      <c r="AG74" s="38" t="str">
        <f t="shared" si="58"/>
        <v/>
      </c>
      <c r="AH74" s="21" t="e">
        <f t="shared" si="59"/>
        <v>#VALUE!</v>
      </c>
    </row>
    <row r="75" spans="15:34" x14ac:dyDescent="0.2">
      <c r="O75" s="1">
        <v>6</v>
      </c>
      <c r="P75" s="31"/>
      <c r="Q75" s="48"/>
      <c r="R75" s="29"/>
      <c r="S75" s="30"/>
      <c r="T75" s="30"/>
      <c r="U75" s="30"/>
      <c r="V75" s="30"/>
      <c r="W75" s="30"/>
      <c r="X75" s="30"/>
      <c r="Y75" s="30"/>
      <c r="Z75" s="21">
        <f t="shared" si="52"/>
        <v>0</v>
      </c>
      <c r="AA75" s="37" t="str">
        <f t="shared" si="53"/>
        <v/>
      </c>
      <c r="AB75" s="38" t="str">
        <f t="shared" si="54"/>
        <v/>
      </c>
      <c r="AC75" s="37" t="str">
        <f t="shared" si="55"/>
        <v/>
      </c>
      <c r="AD75" s="39" t="str">
        <f t="shared" si="56"/>
        <v/>
      </c>
      <c r="AE75" s="39" t="str">
        <f t="shared" si="56"/>
        <v/>
      </c>
      <c r="AF75" s="38" t="str">
        <f t="shared" si="57"/>
        <v/>
      </c>
      <c r="AG75" s="38" t="str">
        <f t="shared" si="58"/>
        <v/>
      </c>
      <c r="AH75" s="21" t="e">
        <f t="shared" si="59"/>
        <v>#VALUE!</v>
      </c>
    </row>
    <row r="76" spans="15:34" x14ac:dyDescent="0.2">
      <c r="P76" s="34" t="s">
        <v>47</v>
      </c>
      <c r="Q76" s="49"/>
      <c r="R76" s="32">
        <f t="shared" ref="R76:Y76" si="60">SUM(R70:R75)</f>
        <v>0</v>
      </c>
      <c r="S76" s="33">
        <f t="shared" si="60"/>
        <v>0</v>
      </c>
      <c r="T76" s="33">
        <f t="shared" si="60"/>
        <v>0</v>
      </c>
      <c r="U76" s="33">
        <f t="shared" si="60"/>
        <v>0</v>
      </c>
      <c r="V76" s="33">
        <f t="shared" si="60"/>
        <v>0</v>
      </c>
      <c r="W76" s="33">
        <f t="shared" si="60"/>
        <v>0</v>
      </c>
      <c r="X76" s="33">
        <f t="shared" si="60"/>
        <v>0</v>
      </c>
      <c r="Y76" s="33">
        <f t="shared" si="60"/>
        <v>0</v>
      </c>
    </row>
    <row r="77" spans="15:34" x14ac:dyDescent="0.2">
      <c r="P77" s="23"/>
      <c r="Q77" s="50"/>
      <c r="R77" s="40"/>
      <c r="S77" s="41"/>
      <c r="T77" s="41"/>
      <c r="U77" s="41"/>
      <c r="V77" s="41"/>
      <c r="W77" s="41"/>
      <c r="X77" s="41"/>
      <c r="Y77" s="41"/>
      <c r="Z77" s="41"/>
      <c r="AA77" s="44"/>
      <c r="AB77" s="45"/>
      <c r="AC77" s="44"/>
      <c r="AD77" s="46"/>
      <c r="AE77" s="46"/>
      <c r="AF77" s="45"/>
      <c r="AG77" s="45"/>
      <c r="AH77" s="23"/>
    </row>
    <row r="78" spans="15:34" x14ac:dyDescent="0.2">
      <c r="P78" s="23"/>
      <c r="Q78" s="50"/>
      <c r="R78" s="40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</row>
    <row r="79" spans="15:34" x14ac:dyDescent="0.2">
      <c r="P79" s="24"/>
      <c r="Q79" s="57"/>
      <c r="R79" s="58"/>
      <c r="S79" s="59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</row>
    <row r="80" spans="15:34" x14ac:dyDescent="0.2">
      <c r="P80" s="25" t="s">
        <v>49</v>
      </c>
      <c r="Q80" s="60"/>
      <c r="R80" s="61"/>
      <c r="S80" s="62"/>
      <c r="Z80" s="23"/>
      <c r="AA80" s="130" t="s">
        <v>32</v>
      </c>
      <c r="AB80" s="131"/>
      <c r="AC80" s="131"/>
      <c r="AD80" s="131"/>
      <c r="AE80" s="132"/>
      <c r="AF80" s="130" t="s">
        <v>12</v>
      </c>
      <c r="AG80" s="132"/>
    </row>
    <row r="81" spans="15:34" ht="13.5" x14ac:dyDescent="0.25">
      <c r="O81" s="47">
        <v>15</v>
      </c>
      <c r="P81" s="123"/>
      <c r="Q81" s="73" t="s">
        <v>24</v>
      </c>
      <c r="R81" s="36" t="s">
        <v>48</v>
      </c>
      <c r="S81" s="35" t="s">
        <v>28</v>
      </c>
      <c r="T81" s="35" t="s">
        <v>13</v>
      </c>
      <c r="U81" s="35" t="s">
        <v>29</v>
      </c>
      <c r="V81" s="35" t="s">
        <v>14</v>
      </c>
      <c r="W81" s="35" t="s">
        <v>2</v>
      </c>
      <c r="X81" s="35" t="s">
        <v>25</v>
      </c>
      <c r="Y81" s="35" t="s">
        <v>26</v>
      </c>
      <c r="Z81" s="41"/>
      <c r="AA81" s="8" t="s">
        <v>0</v>
      </c>
      <c r="AB81" s="8" t="s">
        <v>1</v>
      </c>
      <c r="AC81" s="8" t="s">
        <v>5</v>
      </c>
      <c r="AD81" s="8" t="s">
        <v>17</v>
      </c>
      <c r="AE81" s="8" t="s">
        <v>2</v>
      </c>
      <c r="AF81" s="9" t="s">
        <v>27</v>
      </c>
      <c r="AG81" s="9" t="s">
        <v>18</v>
      </c>
    </row>
    <row r="82" spans="15:34" ht="13.5" x14ac:dyDescent="0.25">
      <c r="O82" s="1">
        <v>1</v>
      </c>
      <c r="P82" s="112"/>
      <c r="Q82" s="111"/>
      <c r="R82" s="109"/>
      <c r="S82" s="110"/>
      <c r="T82" s="110"/>
      <c r="U82" s="110"/>
      <c r="V82" s="110"/>
      <c r="W82" s="110"/>
      <c r="X82" s="110"/>
      <c r="Y82" s="110"/>
      <c r="Z82" s="21">
        <f t="shared" ref="Z82:Z87" si="61">(V82+W82)-T82</f>
        <v>0</v>
      </c>
      <c r="AA82" s="37" t="str">
        <f t="shared" ref="AA82:AA87" si="62">IF($P82&lt;&gt;"",+IF(U82&gt;0,+ROUNDDOWN(S82/U82,2),"INDETERMINADO"),"")</f>
        <v/>
      </c>
      <c r="AB82" s="38" t="str">
        <f t="shared" ref="AB82:AB87" si="63">IF($P82&lt;&gt;"",+IF(T82&gt;0,+ROUNDDOWN(V82/T82,2),"INDETERMINADO"),"")</f>
        <v/>
      </c>
      <c r="AC82" s="37" t="str">
        <f t="shared" ref="AC82:AC87" si="64">IF($P82&lt;&gt;"",+IF(Y82&gt;0,+ROUNDDOWN(X82/Y82,2),"INDETERMINADO"),"")</f>
        <v/>
      </c>
      <c r="AD82" s="39" t="str">
        <f t="shared" ref="AD82:AE87" si="65">IF($P82&lt;&gt;"",+(S82-U82),"")</f>
        <v/>
      </c>
      <c r="AE82" s="39" t="str">
        <f t="shared" si="65"/>
        <v/>
      </c>
      <c r="AF82" s="38" t="str">
        <f t="shared" ref="AF82:AF87" si="66">IF($P82&lt;&gt;"",+IF(W82&gt;0,+ROUNDDOWN(X82/W82,2),"INDETERMINADO"),"")</f>
        <v/>
      </c>
      <c r="AG82" s="38" t="str">
        <f t="shared" ref="AG82:AG87" si="67">IF($P82&lt;&gt;"",+IF(T82&gt;0,+ROUNDDOWN(X82/T82,2),"INDETERMINADO"),"")</f>
        <v/>
      </c>
      <c r="AH82" s="21" t="e">
        <f t="shared" ref="AH82:AH87" si="68">AE82-W82</f>
        <v>#VALUE!</v>
      </c>
    </row>
    <row r="83" spans="15:34" ht="15" x14ac:dyDescent="0.25">
      <c r="O83" s="1">
        <v>2</v>
      </c>
      <c r="P83" s="31"/>
      <c r="Q83" s="76"/>
      <c r="R83" s="29"/>
      <c r="S83" s="30"/>
      <c r="T83" s="30"/>
      <c r="U83" s="30"/>
      <c r="V83" s="30"/>
      <c r="W83" s="30"/>
      <c r="X83" s="30"/>
      <c r="Y83" s="30"/>
      <c r="Z83" s="21">
        <f t="shared" si="61"/>
        <v>0</v>
      </c>
      <c r="AA83" s="37" t="str">
        <f t="shared" si="62"/>
        <v/>
      </c>
      <c r="AB83" s="38" t="str">
        <f t="shared" si="63"/>
        <v/>
      </c>
      <c r="AC83" s="37" t="str">
        <f t="shared" si="64"/>
        <v/>
      </c>
      <c r="AD83" s="39" t="str">
        <f t="shared" si="65"/>
        <v/>
      </c>
      <c r="AE83" s="39" t="str">
        <f t="shared" si="65"/>
        <v/>
      </c>
      <c r="AF83" s="38" t="str">
        <f t="shared" si="66"/>
        <v/>
      </c>
      <c r="AG83" s="38" t="str">
        <f t="shared" si="67"/>
        <v/>
      </c>
      <c r="AH83" s="21" t="e">
        <f t="shared" si="68"/>
        <v>#VALUE!</v>
      </c>
    </row>
    <row r="84" spans="15:34" x14ac:dyDescent="0.2">
      <c r="O84" s="1">
        <v>3</v>
      </c>
      <c r="P84" s="31"/>
      <c r="Q84" s="48"/>
      <c r="R84" s="29"/>
      <c r="S84" s="30"/>
      <c r="T84" s="30"/>
      <c r="U84" s="30"/>
      <c r="V84" s="30"/>
      <c r="W84" s="30"/>
      <c r="X84" s="30"/>
      <c r="Y84" s="30"/>
      <c r="Z84" s="21">
        <f t="shared" si="61"/>
        <v>0</v>
      </c>
      <c r="AA84" s="37" t="str">
        <f t="shared" si="62"/>
        <v/>
      </c>
      <c r="AB84" s="38" t="str">
        <f t="shared" si="63"/>
        <v/>
      </c>
      <c r="AC84" s="37" t="str">
        <f t="shared" si="64"/>
        <v/>
      </c>
      <c r="AD84" s="39" t="str">
        <f t="shared" si="65"/>
        <v/>
      </c>
      <c r="AE84" s="39" t="str">
        <f t="shared" si="65"/>
        <v/>
      </c>
      <c r="AF84" s="38" t="str">
        <f t="shared" si="66"/>
        <v/>
      </c>
      <c r="AG84" s="38" t="str">
        <f t="shared" si="67"/>
        <v/>
      </c>
      <c r="AH84" s="21" t="e">
        <f t="shared" si="68"/>
        <v>#VALUE!</v>
      </c>
    </row>
    <row r="85" spans="15:34" x14ac:dyDescent="0.2">
      <c r="O85" s="1">
        <v>4</v>
      </c>
      <c r="P85" s="31"/>
      <c r="Q85" s="48"/>
      <c r="R85" s="29"/>
      <c r="S85" s="30"/>
      <c r="T85" s="30"/>
      <c r="U85" s="30"/>
      <c r="V85" s="30"/>
      <c r="W85" s="30"/>
      <c r="X85" s="30"/>
      <c r="Y85" s="30"/>
      <c r="Z85" s="21">
        <f t="shared" si="61"/>
        <v>0</v>
      </c>
      <c r="AA85" s="37" t="str">
        <f t="shared" si="62"/>
        <v/>
      </c>
      <c r="AB85" s="38" t="str">
        <f t="shared" si="63"/>
        <v/>
      </c>
      <c r="AC85" s="37" t="str">
        <f t="shared" si="64"/>
        <v/>
      </c>
      <c r="AD85" s="39" t="str">
        <f t="shared" si="65"/>
        <v/>
      </c>
      <c r="AE85" s="39" t="str">
        <f t="shared" si="65"/>
        <v/>
      </c>
      <c r="AF85" s="38" t="str">
        <f t="shared" si="66"/>
        <v/>
      </c>
      <c r="AG85" s="38" t="str">
        <f t="shared" si="67"/>
        <v/>
      </c>
      <c r="AH85" s="21" t="e">
        <f t="shared" si="68"/>
        <v>#VALUE!</v>
      </c>
    </row>
    <row r="86" spans="15:34" x14ac:dyDescent="0.2">
      <c r="O86" s="1">
        <v>5</v>
      </c>
      <c r="P86" s="31"/>
      <c r="Q86" s="48"/>
      <c r="R86" s="29"/>
      <c r="S86" s="30"/>
      <c r="T86" s="30"/>
      <c r="U86" s="30"/>
      <c r="V86" s="30"/>
      <c r="W86" s="30"/>
      <c r="X86" s="30"/>
      <c r="Y86" s="30"/>
      <c r="Z86" s="21">
        <f t="shared" si="61"/>
        <v>0</v>
      </c>
      <c r="AA86" s="37" t="str">
        <f t="shared" si="62"/>
        <v/>
      </c>
      <c r="AB86" s="38" t="str">
        <f t="shared" si="63"/>
        <v/>
      </c>
      <c r="AC86" s="37" t="str">
        <f t="shared" si="64"/>
        <v/>
      </c>
      <c r="AD86" s="39" t="str">
        <f t="shared" si="65"/>
        <v/>
      </c>
      <c r="AE86" s="39" t="str">
        <f t="shared" si="65"/>
        <v/>
      </c>
      <c r="AF86" s="38" t="str">
        <f t="shared" si="66"/>
        <v/>
      </c>
      <c r="AG86" s="38" t="str">
        <f t="shared" si="67"/>
        <v/>
      </c>
      <c r="AH86" s="21" t="e">
        <f t="shared" si="68"/>
        <v>#VALUE!</v>
      </c>
    </row>
    <row r="87" spans="15:34" x14ac:dyDescent="0.2">
      <c r="O87" s="1">
        <v>6</v>
      </c>
      <c r="P87" s="31"/>
      <c r="Q87" s="48"/>
      <c r="R87" s="29"/>
      <c r="S87" s="30"/>
      <c r="T87" s="30"/>
      <c r="U87" s="30"/>
      <c r="V87" s="30"/>
      <c r="W87" s="30"/>
      <c r="X87" s="30"/>
      <c r="Y87" s="30"/>
      <c r="Z87" s="21">
        <f t="shared" si="61"/>
        <v>0</v>
      </c>
      <c r="AA87" s="37" t="str">
        <f t="shared" si="62"/>
        <v/>
      </c>
      <c r="AB87" s="38" t="str">
        <f t="shared" si="63"/>
        <v/>
      </c>
      <c r="AC87" s="37" t="str">
        <f t="shared" si="64"/>
        <v/>
      </c>
      <c r="AD87" s="39" t="str">
        <f t="shared" si="65"/>
        <v/>
      </c>
      <c r="AE87" s="39" t="str">
        <f t="shared" si="65"/>
        <v/>
      </c>
      <c r="AF87" s="38" t="str">
        <f t="shared" si="66"/>
        <v/>
      </c>
      <c r="AG87" s="38" t="str">
        <f t="shared" si="67"/>
        <v/>
      </c>
      <c r="AH87" s="21" t="e">
        <f t="shared" si="68"/>
        <v>#VALUE!</v>
      </c>
    </row>
    <row r="88" spans="15:34" x14ac:dyDescent="0.2">
      <c r="P88" s="34" t="s">
        <v>47</v>
      </c>
      <c r="Q88" s="49"/>
      <c r="R88" s="32">
        <f t="shared" ref="R88:Y88" si="69">SUM(R82:R87)</f>
        <v>0</v>
      </c>
      <c r="S88" s="33">
        <f t="shared" si="69"/>
        <v>0</v>
      </c>
      <c r="T88" s="33">
        <f t="shared" si="69"/>
        <v>0</v>
      </c>
      <c r="U88" s="33">
        <f t="shared" si="69"/>
        <v>0</v>
      </c>
      <c r="V88" s="33">
        <f t="shared" si="69"/>
        <v>0</v>
      </c>
      <c r="W88" s="33">
        <f t="shared" si="69"/>
        <v>0</v>
      </c>
      <c r="X88" s="33">
        <f t="shared" si="69"/>
        <v>0</v>
      </c>
      <c r="Y88" s="33">
        <f t="shared" si="69"/>
        <v>0</v>
      </c>
    </row>
    <row r="89" spans="15:34" x14ac:dyDescent="0.2">
      <c r="P89" s="23"/>
      <c r="Q89" s="50"/>
      <c r="R89" s="40"/>
      <c r="S89" s="41"/>
      <c r="T89" s="41"/>
      <c r="U89" s="41"/>
      <c r="V89" s="41"/>
      <c r="W89" s="41"/>
      <c r="X89" s="41"/>
      <c r="Y89" s="41"/>
      <c r="Z89" s="41"/>
      <c r="AA89" s="44"/>
      <c r="AB89" s="45"/>
      <c r="AC89" s="44"/>
      <c r="AD89" s="46"/>
      <c r="AE89" s="46"/>
      <c r="AF89" s="45"/>
      <c r="AG89" s="45"/>
      <c r="AH89" s="23"/>
    </row>
    <row r="90" spans="15:34" x14ac:dyDescent="0.2">
      <c r="P90" s="23"/>
      <c r="Q90" s="50"/>
      <c r="R90" s="40"/>
      <c r="S90" s="41"/>
      <c r="T90" s="41"/>
      <c r="U90" s="41"/>
      <c r="V90" s="41"/>
      <c r="W90" s="41"/>
      <c r="X90" s="41"/>
      <c r="Y90" s="41"/>
      <c r="Z90" s="41"/>
      <c r="AA90" s="44"/>
      <c r="AB90" s="45"/>
      <c r="AC90" s="44"/>
      <c r="AD90" s="46"/>
      <c r="AE90" s="46"/>
      <c r="AF90" s="45"/>
      <c r="AG90" s="45"/>
      <c r="AH90" s="23"/>
    </row>
    <row r="91" spans="15:34" x14ac:dyDescent="0.2">
      <c r="P91" s="23"/>
      <c r="Q91" s="50"/>
      <c r="R91" s="40"/>
      <c r="S91" s="41"/>
      <c r="T91" s="41"/>
      <c r="U91" s="41"/>
      <c r="V91" s="41"/>
      <c r="W91" s="41"/>
      <c r="X91" s="41"/>
      <c r="Y91" s="41"/>
      <c r="Z91" s="41"/>
      <c r="AA91" s="44"/>
      <c r="AB91" s="45"/>
      <c r="AC91" s="44"/>
      <c r="AD91" s="46"/>
      <c r="AE91" s="46"/>
      <c r="AF91" s="45"/>
      <c r="AG91" s="45"/>
      <c r="AH91" s="23"/>
    </row>
    <row r="92" spans="15:34" x14ac:dyDescent="0.2">
      <c r="P92" s="25" t="s">
        <v>49</v>
      </c>
      <c r="Q92" s="54"/>
      <c r="Z92" s="23"/>
      <c r="AA92" s="130" t="s">
        <v>32</v>
      </c>
      <c r="AB92" s="131"/>
      <c r="AC92" s="131"/>
      <c r="AD92" s="131"/>
      <c r="AE92" s="132"/>
      <c r="AF92" s="130" t="s">
        <v>12</v>
      </c>
      <c r="AG92" s="132"/>
    </row>
    <row r="93" spans="15:34" x14ac:dyDescent="0.2">
      <c r="O93" s="47">
        <v>16</v>
      </c>
      <c r="P93" s="127"/>
      <c r="Q93" s="35" t="s">
        <v>24</v>
      </c>
      <c r="R93" s="36" t="s">
        <v>48</v>
      </c>
      <c r="S93" s="35" t="s">
        <v>28</v>
      </c>
      <c r="T93" s="35" t="s">
        <v>13</v>
      </c>
      <c r="U93" s="35" t="s">
        <v>29</v>
      </c>
      <c r="V93" s="35" t="s">
        <v>14</v>
      </c>
      <c r="W93" s="35" t="s">
        <v>2</v>
      </c>
      <c r="X93" s="35" t="s">
        <v>25</v>
      </c>
      <c r="Y93" s="35" t="s">
        <v>26</v>
      </c>
      <c r="Z93" s="41"/>
      <c r="AA93" s="8" t="s">
        <v>0</v>
      </c>
      <c r="AB93" s="8" t="s">
        <v>1</v>
      </c>
      <c r="AC93" s="8" t="s">
        <v>5</v>
      </c>
      <c r="AD93" s="8" t="s">
        <v>17</v>
      </c>
      <c r="AE93" s="8" t="s">
        <v>2</v>
      </c>
      <c r="AF93" s="9" t="s">
        <v>27</v>
      </c>
      <c r="AG93" s="9" t="s">
        <v>18</v>
      </c>
    </row>
    <row r="94" spans="15:34" x14ac:dyDescent="0.2">
      <c r="O94" s="1">
        <v>1</v>
      </c>
      <c r="P94" s="115"/>
      <c r="Q94" s="116"/>
      <c r="R94" s="113"/>
      <c r="S94" s="114"/>
      <c r="T94" s="114"/>
      <c r="U94" s="114"/>
      <c r="V94" s="114"/>
      <c r="W94" s="114"/>
      <c r="X94" s="114"/>
      <c r="Y94" s="114"/>
      <c r="Z94" s="21">
        <f t="shared" ref="Z94:Z99" si="70">(V94+W94)-T94</f>
        <v>0</v>
      </c>
      <c r="AA94" s="37" t="str">
        <f t="shared" ref="AA94:AA99" si="71">IF($P94&lt;&gt;"",+IF(U94&gt;0,+ROUNDDOWN(S94/U94,2),"INDETERMINADO"),"")</f>
        <v/>
      </c>
      <c r="AB94" s="38" t="str">
        <f t="shared" ref="AB94:AB99" si="72">IF($P94&lt;&gt;"",+IF(T94&gt;0,+ROUNDDOWN(V94/T94,2),"INDETERMINADO"),"")</f>
        <v/>
      </c>
      <c r="AC94" s="37" t="str">
        <f t="shared" ref="AC94:AC99" si="73">IF($P94&lt;&gt;"",+IF(Y94&gt;0,+ROUNDDOWN(X94/Y94,2),"INDETERMINADO"),"")</f>
        <v/>
      </c>
      <c r="AD94" s="39" t="str">
        <f t="shared" ref="AD94:AE99" si="74">IF($P94&lt;&gt;"",+(S94-U94),"")</f>
        <v/>
      </c>
      <c r="AE94" s="39" t="str">
        <f t="shared" si="74"/>
        <v/>
      </c>
      <c r="AF94" s="38" t="str">
        <f t="shared" ref="AF94:AF99" si="75">IF($P94&lt;&gt;"",+IF(W94&gt;0,+ROUNDDOWN(X94/W94,2),"INDETERMINADO"),"")</f>
        <v/>
      </c>
      <c r="AG94" s="38" t="str">
        <f t="shared" ref="AG94:AG99" si="76">IF($P94&lt;&gt;"",+IF(T94&gt;0,+ROUNDDOWN(X94/T94,2),"INDETERMINADO"),"")</f>
        <v/>
      </c>
      <c r="AH94" s="21" t="e">
        <f t="shared" ref="AH94:AH99" si="77">AE94-W94</f>
        <v>#VALUE!</v>
      </c>
    </row>
    <row r="95" spans="15:34" x14ac:dyDescent="0.2">
      <c r="O95" s="1">
        <v>2</v>
      </c>
      <c r="P95" s="115"/>
      <c r="Q95" s="116"/>
      <c r="R95" s="113"/>
      <c r="S95" s="114"/>
      <c r="T95" s="114"/>
      <c r="U95" s="114"/>
      <c r="V95" s="114"/>
      <c r="W95" s="114"/>
      <c r="X95" s="114"/>
      <c r="Y95" s="114"/>
      <c r="Z95" s="21">
        <f t="shared" si="70"/>
        <v>0</v>
      </c>
      <c r="AA95" s="37" t="str">
        <f t="shared" si="71"/>
        <v/>
      </c>
      <c r="AB95" s="38" t="str">
        <f t="shared" si="72"/>
        <v/>
      </c>
      <c r="AC95" s="37" t="str">
        <f t="shared" si="73"/>
        <v/>
      </c>
      <c r="AD95" s="39" t="str">
        <f t="shared" si="74"/>
        <v/>
      </c>
      <c r="AE95" s="39" t="str">
        <f t="shared" si="74"/>
        <v/>
      </c>
      <c r="AF95" s="38" t="str">
        <f t="shared" si="75"/>
        <v/>
      </c>
      <c r="AG95" s="38" t="str">
        <f t="shared" si="76"/>
        <v/>
      </c>
      <c r="AH95" s="21" t="e">
        <f t="shared" si="77"/>
        <v>#VALUE!</v>
      </c>
    </row>
    <row r="96" spans="15:34" x14ac:dyDescent="0.2">
      <c r="O96" s="1">
        <v>3</v>
      </c>
      <c r="P96" s="31"/>
      <c r="Q96" s="48"/>
      <c r="R96" s="29"/>
      <c r="S96" s="30"/>
      <c r="T96" s="30"/>
      <c r="U96" s="30"/>
      <c r="V96" s="30"/>
      <c r="W96" s="30"/>
      <c r="X96" s="30"/>
      <c r="Y96" s="30"/>
      <c r="Z96" s="21">
        <f t="shared" si="70"/>
        <v>0</v>
      </c>
      <c r="AA96" s="37" t="str">
        <f t="shared" si="71"/>
        <v/>
      </c>
      <c r="AB96" s="38" t="str">
        <f t="shared" si="72"/>
        <v/>
      </c>
      <c r="AC96" s="37" t="str">
        <f t="shared" si="73"/>
        <v/>
      </c>
      <c r="AD96" s="39" t="str">
        <f t="shared" si="74"/>
        <v/>
      </c>
      <c r="AE96" s="39" t="str">
        <f t="shared" si="74"/>
        <v/>
      </c>
      <c r="AF96" s="38" t="str">
        <f t="shared" si="75"/>
        <v/>
      </c>
      <c r="AG96" s="38" t="str">
        <f t="shared" si="76"/>
        <v/>
      </c>
      <c r="AH96" s="21" t="e">
        <f t="shared" si="77"/>
        <v>#VALUE!</v>
      </c>
    </row>
    <row r="97" spans="15:35" x14ac:dyDescent="0.2">
      <c r="O97" s="1">
        <v>4</v>
      </c>
      <c r="P97" s="31"/>
      <c r="Q97" s="48"/>
      <c r="R97" s="29"/>
      <c r="S97" s="30"/>
      <c r="T97" s="30"/>
      <c r="U97" s="30"/>
      <c r="V97" s="30"/>
      <c r="W97" s="30"/>
      <c r="X97" s="30"/>
      <c r="Y97" s="30"/>
      <c r="Z97" s="21">
        <f t="shared" si="70"/>
        <v>0</v>
      </c>
      <c r="AA97" s="37" t="str">
        <f t="shared" si="71"/>
        <v/>
      </c>
      <c r="AB97" s="38" t="str">
        <f t="shared" si="72"/>
        <v/>
      </c>
      <c r="AC97" s="37" t="str">
        <f t="shared" si="73"/>
        <v/>
      </c>
      <c r="AD97" s="39" t="str">
        <f t="shared" si="74"/>
        <v/>
      </c>
      <c r="AE97" s="39" t="str">
        <f t="shared" si="74"/>
        <v/>
      </c>
      <c r="AF97" s="38" t="str">
        <f t="shared" si="75"/>
        <v/>
      </c>
      <c r="AG97" s="38" t="str">
        <f t="shared" si="76"/>
        <v/>
      </c>
      <c r="AH97" s="21" t="e">
        <f t="shared" si="77"/>
        <v>#VALUE!</v>
      </c>
    </row>
    <row r="98" spans="15:35" x14ac:dyDescent="0.2">
      <c r="O98" s="1">
        <v>5</v>
      </c>
      <c r="P98" s="31"/>
      <c r="Q98" s="48"/>
      <c r="R98" s="29"/>
      <c r="S98" s="30"/>
      <c r="T98" s="30"/>
      <c r="U98" s="30"/>
      <c r="V98" s="30"/>
      <c r="W98" s="30"/>
      <c r="X98" s="30"/>
      <c r="Y98" s="30"/>
      <c r="Z98" s="21">
        <f t="shared" si="70"/>
        <v>0</v>
      </c>
      <c r="AA98" s="37" t="str">
        <f t="shared" si="71"/>
        <v/>
      </c>
      <c r="AB98" s="38" t="str">
        <f t="shared" si="72"/>
        <v/>
      </c>
      <c r="AC98" s="37" t="str">
        <f t="shared" si="73"/>
        <v/>
      </c>
      <c r="AD98" s="39" t="str">
        <f t="shared" si="74"/>
        <v/>
      </c>
      <c r="AE98" s="39" t="str">
        <f t="shared" si="74"/>
        <v/>
      </c>
      <c r="AF98" s="38" t="str">
        <f t="shared" si="75"/>
        <v/>
      </c>
      <c r="AG98" s="38" t="str">
        <f t="shared" si="76"/>
        <v/>
      </c>
      <c r="AH98" s="21" t="e">
        <f t="shared" si="77"/>
        <v>#VALUE!</v>
      </c>
    </row>
    <row r="99" spans="15:35" x14ac:dyDescent="0.2">
      <c r="O99" s="1">
        <v>6</v>
      </c>
      <c r="P99" s="31"/>
      <c r="Q99" s="48"/>
      <c r="R99" s="29"/>
      <c r="S99" s="30"/>
      <c r="T99" s="30"/>
      <c r="U99" s="30"/>
      <c r="V99" s="30"/>
      <c r="W99" s="30"/>
      <c r="X99" s="30"/>
      <c r="Y99" s="30"/>
      <c r="Z99" s="21">
        <f t="shared" si="70"/>
        <v>0</v>
      </c>
      <c r="AA99" s="37" t="str">
        <f t="shared" si="71"/>
        <v/>
      </c>
      <c r="AB99" s="38" t="str">
        <f t="shared" si="72"/>
        <v/>
      </c>
      <c r="AC99" s="37" t="str">
        <f t="shared" si="73"/>
        <v/>
      </c>
      <c r="AD99" s="39" t="str">
        <f t="shared" si="74"/>
        <v/>
      </c>
      <c r="AE99" s="39" t="str">
        <f t="shared" si="74"/>
        <v/>
      </c>
      <c r="AF99" s="38" t="str">
        <f t="shared" si="75"/>
        <v/>
      </c>
      <c r="AG99" s="38" t="str">
        <f t="shared" si="76"/>
        <v/>
      </c>
      <c r="AH99" s="21" t="e">
        <f t="shared" si="77"/>
        <v>#VALUE!</v>
      </c>
    </row>
    <row r="100" spans="15:35" x14ac:dyDescent="0.2">
      <c r="P100" s="34" t="s">
        <v>47</v>
      </c>
      <c r="Q100" s="49"/>
      <c r="R100" s="32">
        <f t="shared" ref="R100:Y100" si="78">SUM(R94:R99)</f>
        <v>0</v>
      </c>
      <c r="S100" s="33">
        <f t="shared" si="78"/>
        <v>0</v>
      </c>
      <c r="T100" s="33">
        <f t="shared" si="78"/>
        <v>0</v>
      </c>
      <c r="U100" s="33">
        <f t="shared" si="78"/>
        <v>0</v>
      </c>
      <c r="V100" s="33">
        <f t="shared" si="78"/>
        <v>0</v>
      </c>
      <c r="W100" s="33">
        <f t="shared" si="78"/>
        <v>0</v>
      </c>
      <c r="X100" s="33">
        <f t="shared" si="78"/>
        <v>0</v>
      </c>
      <c r="Y100" s="33">
        <f t="shared" si="78"/>
        <v>0</v>
      </c>
    </row>
    <row r="101" spans="15:35" x14ac:dyDescent="0.2">
      <c r="P101" s="23"/>
      <c r="Q101" s="23"/>
      <c r="R101" s="40"/>
      <c r="S101" s="41"/>
      <c r="T101" s="41"/>
      <c r="U101" s="41"/>
      <c r="V101" s="41"/>
      <c r="W101" s="41"/>
      <c r="X101" s="41"/>
      <c r="Y101" s="41"/>
      <c r="Z101" s="41"/>
      <c r="AA101" s="44"/>
      <c r="AB101" s="45"/>
      <c r="AC101" s="44"/>
      <c r="AD101" s="46"/>
      <c r="AE101" s="46"/>
      <c r="AF101" s="45"/>
      <c r="AG101" s="45"/>
      <c r="AH101" s="23"/>
    </row>
    <row r="102" spans="15:35" x14ac:dyDescent="0.2">
      <c r="P102" s="23"/>
      <c r="Q102" s="23"/>
      <c r="R102" s="40"/>
      <c r="S102" s="41"/>
      <c r="T102" s="41"/>
      <c r="U102" s="41"/>
      <c r="V102" s="41"/>
      <c r="W102" s="41"/>
      <c r="X102" s="41"/>
      <c r="Y102" s="41"/>
      <c r="Z102" s="41"/>
      <c r="AA102" s="44"/>
      <c r="AB102" s="45"/>
      <c r="AC102" s="44"/>
      <c r="AD102" s="46"/>
      <c r="AE102" s="46"/>
      <c r="AF102" s="45"/>
      <c r="AG102" s="45"/>
      <c r="AH102" s="23"/>
    </row>
    <row r="103" spans="15:35" x14ac:dyDescent="0.2">
      <c r="P103" s="23"/>
      <c r="Q103" s="23"/>
      <c r="R103" s="40"/>
      <c r="S103" s="41"/>
      <c r="T103" s="41"/>
      <c r="U103" s="41"/>
      <c r="V103" s="41"/>
      <c r="W103" s="41"/>
      <c r="X103" s="41"/>
      <c r="Y103" s="41"/>
      <c r="Z103" s="41"/>
      <c r="AA103" s="44"/>
      <c r="AB103" s="45"/>
      <c r="AC103" s="44"/>
      <c r="AD103" s="46"/>
      <c r="AE103" s="46"/>
      <c r="AF103" s="45"/>
      <c r="AG103" s="45"/>
      <c r="AH103" s="23"/>
    </row>
    <row r="104" spans="15:35" x14ac:dyDescent="0.2">
      <c r="P104" s="23"/>
      <c r="Q104" s="23"/>
      <c r="R104" s="40"/>
      <c r="S104" s="41"/>
      <c r="T104" s="41"/>
      <c r="U104" s="41"/>
      <c r="V104" s="41"/>
      <c r="W104" s="41"/>
      <c r="X104" s="41"/>
      <c r="Y104" s="41"/>
      <c r="Z104" s="41"/>
      <c r="AA104" s="44"/>
      <c r="AB104" s="45"/>
      <c r="AC104" s="44"/>
      <c r="AD104" s="46"/>
      <c r="AE104" s="46"/>
      <c r="AF104" s="45"/>
      <c r="AG104" s="45"/>
      <c r="AH104" s="23"/>
    </row>
    <row r="105" spans="15:35" x14ac:dyDescent="0.2">
      <c r="P105" s="23"/>
      <c r="Q105" s="23"/>
      <c r="R105" s="40"/>
      <c r="S105" s="41"/>
      <c r="T105" s="41"/>
      <c r="U105" s="41"/>
      <c r="V105" s="41"/>
      <c r="W105" s="41"/>
      <c r="X105" s="41"/>
      <c r="Y105" s="41"/>
      <c r="Z105" s="41"/>
      <c r="AA105" s="44"/>
      <c r="AB105" s="45"/>
      <c r="AC105" s="44"/>
      <c r="AD105" s="46"/>
      <c r="AE105" s="46"/>
      <c r="AF105" s="45"/>
      <c r="AG105" s="45"/>
      <c r="AH105" s="23"/>
    </row>
    <row r="106" spans="15:35" x14ac:dyDescent="0.2">
      <c r="P106" s="23"/>
      <c r="Q106" s="23"/>
      <c r="R106" s="40"/>
      <c r="S106" s="41"/>
      <c r="T106" s="41"/>
      <c r="U106" s="41"/>
      <c r="V106" s="41"/>
      <c r="W106" s="41"/>
      <c r="X106" s="41"/>
      <c r="Y106" s="41"/>
      <c r="Z106" s="41"/>
      <c r="AA106" s="44"/>
      <c r="AB106" s="45"/>
      <c r="AC106" s="44"/>
      <c r="AD106" s="46"/>
      <c r="AE106" s="46"/>
      <c r="AF106" s="45"/>
      <c r="AG106" s="45"/>
      <c r="AH106" s="23"/>
      <c r="AI106" s="23"/>
    </row>
    <row r="107" spans="15:35" x14ac:dyDescent="0.2">
      <c r="P107" s="23"/>
      <c r="Q107" s="23"/>
      <c r="R107" s="42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5:35" x14ac:dyDescent="0.2">
      <c r="P108" s="24"/>
      <c r="Q108" s="23"/>
      <c r="R108" s="40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5:35" x14ac:dyDescent="0.2">
      <c r="P109" s="23"/>
      <c r="Q109" s="23"/>
      <c r="R109" s="40"/>
      <c r="S109" s="41"/>
      <c r="T109" s="41"/>
      <c r="U109" s="41"/>
      <c r="V109" s="41"/>
      <c r="W109" s="41"/>
      <c r="X109" s="41"/>
      <c r="Y109" s="41"/>
      <c r="Z109" s="41"/>
      <c r="AA109" s="44"/>
      <c r="AB109" s="45"/>
      <c r="AC109" s="44"/>
      <c r="AD109" s="46"/>
      <c r="AE109" s="46"/>
      <c r="AF109" s="45"/>
      <c r="AG109" s="45"/>
      <c r="AH109" s="23"/>
      <c r="AI109" s="23"/>
    </row>
    <row r="110" spans="15:35" x14ac:dyDescent="0.2">
      <c r="P110" s="23"/>
      <c r="Q110" s="23"/>
      <c r="R110" s="40"/>
      <c r="S110" s="41"/>
      <c r="T110" s="41"/>
      <c r="U110" s="41"/>
      <c r="V110" s="41"/>
      <c r="W110" s="41"/>
      <c r="X110" s="41"/>
      <c r="Y110" s="41"/>
      <c r="Z110" s="41"/>
      <c r="AA110" s="44"/>
      <c r="AB110" s="45"/>
      <c r="AC110" s="44"/>
      <c r="AD110" s="46"/>
      <c r="AE110" s="46"/>
      <c r="AF110" s="45"/>
      <c r="AG110" s="45"/>
      <c r="AH110" s="23"/>
      <c r="AI110" s="23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B56:L58"/>
    <mergeCell ref="AA56:AE56"/>
    <mergeCell ref="AF56:AG56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42:AE42"/>
    <mergeCell ref="AF42:AG42"/>
    <mergeCell ref="B44:B45"/>
    <mergeCell ref="C44:C45"/>
    <mergeCell ref="I44:I45"/>
    <mergeCell ref="L44:L45"/>
    <mergeCell ref="B40:B41"/>
    <mergeCell ref="C40:C41"/>
    <mergeCell ref="I40:I41"/>
    <mergeCell ref="L40:L41"/>
    <mergeCell ref="B42:B43"/>
    <mergeCell ref="C42:C43"/>
    <mergeCell ref="I42:I43"/>
    <mergeCell ref="L42:L43"/>
    <mergeCell ref="B36:B37"/>
    <mergeCell ref="C36:C37"/>
    <mergeCell ref="I36:I37"/>
    <mergeCell ref="L36:L37"/>
    <mergeCell ref="B38:B39"/>
    <mergeCell ref="C38:C39"/>
    <mergeCell ref="I38:I39"/>
    <mergeCell ref="L38:L39"/>
    <mergeCell ref="J31:J32"/>
    <mergeCell ref="K31:K32"/>
    <mergeCell ref="L31:L32"/>
    <mergeCell ref="B33:L33"/>
    <mergeCell ref="B34:B35"/>
    <mergeCell ref="C34:C35"/>
    <mergeCell ref="D34:I34"/>
    <mergeCell ref="J34:L34"/>
    <mergeCell ref="AA30:AE30"/>
    <mergeCell ref="AF30:AG30"/>
    <mergeCell ref="B31:B32"/>
    <mergeCell ref="C31:C32"/>
    <mergeCell ref="D31:D32"/>
    <mergeCell ref="E31:E32"/>
    <mergeCell ref="F31:F32"/>
    <mergeCell ref="G31:G32"/>
    <mergeCell ref="H31:H32"/>
    <mergeCell ref="I31:I32"/>
    <mergeCell ref="G29:G30"/>
    <mergeCell ref="H29:H30"/>
    <mergeCell ref="I29:I30"/>
    <mergeCell ref="J29:J30"/>
    <mergeCell ref="K29:K30"/>
    <mergeCell ref="L29:L30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G23:G24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G21:G22"/>
    <mergeCell ref="H21:H22"/>
    <mergeCell ref="I21:I22"/>
    <mergeCell ref="J21:J22"/>
    <mergeCell ref="K21:K22"/>
    <mergeCell ref="L21:L22"/>
    <mergeCell ref="H19:H20"/>
    <mergeCell ref="I19:I20"/>
    <mergeCell ref="J19:J20"/>
    <mergeCell ref="K19:K20"/>
    <mergeCell ref="L19:L20"/>
    <mergeCell ref="G19:G20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I17:I18"/>
    <mergeCell ref="J17:J18"/>
    <mergeCell ref="K17:K18"/>
    <mergeCell ref="L17:L18"/>
    <mergeCell ref="AA18:AE18"/>
    <mergeCell ref="AF18:AG18"/>
    <mergeCell ref="I13:J13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AA6:AE6"/>
    <mergeCell ref="AF6:AG6"/>
    <mergeCell ref="B7:H7"/>
    <mergeCell ref="I7:J7"/>
    <mergeCell ref="B8:H13"/>
    <mergeCell ref="I8:J8"/>
    <mergeCell ref="I9:J9"/>
    <mergeCell ref="I10:J10"/>
    <mergeCell ref="I11:J11"/>
    <mergeCell ref="I12:J12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1:F25"/>
  <sheetViews>
    <sheetView showGridLines="0" zoomScaleNormal="100" workbookViewId="0">
      <selection activeCell="F33" sqref="F33"/>
    </sheetView>
  </sheetViews>
  <sheetFormatPr baseColWidth="10" defaultColWidth="11.42578125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6" width="36.5703125" style="1" customWidth="1"/>
    <col min="7" max="10" width="17.7109375" style="1" customWidth="1"/>
    <col min="11" max="16384" width="11.42578125" style="1"/>
  </cols>
  <sheetData>
    <row r="1" spans="2:6" ht="15.75" x14ac:dyDescent="0.25">
      <c r="B1" s="158" t="s">
        <v>52</v>
      </c>
      <c r="C1" s="158"/>
      <c r="D1" s="158"/>
      <c r="E1" s="158"/>
      <c r="F1" s="158"/>
    </row>
    <row r="2" spans="2:6" ht="15" x14ac:dyDescent="0.25">
      <c r="B2" s="159" t="s">
        <v>53</v>
      </c>
      <c r="C2" s="159"/>
      <c r="D2" s="159"/>
      <c r="E2" s="159"/>
      <c r="F2" s="159"/>
    </row>
    <row r="3" spans="2:6" x14ac:dyDescent="0.2">
      <c r="B3" s="137" t="s">
        <v>10</v>
      </c>
      <c r="C3" s="137"/>
      <c r="D3" s="137"/>
      <c r="E3" s="137"/>
      <c r="F3" s="137"/>
    </row>
    <row r="4" spans="2:6" ht="15" customHeight="1" x14ac:dyDescent="0.2">
      <c r="B4" s="137" t="s">
        <v>30</v>
      </c>
      <c r="C4" s="137"/>
      <c r="D4" s="137"/>
      <c r="E4" s="137"/>
      <c r="F4" s="137"/>
    </row>
    <row r="5" spans="2:6" x14ac:dyDescent="0.2">
      <c r="B5" s="137"/>
      <c r="C5" s="137"/>
      <c r="D5" s="137"/>
      <c r="E5" s="137"/>
      <c r="F5" s="137"/>
    </row>
    <row r="7" spans="2:6" ht="25.5" x14ac:dyDescent="0.2">
      <c r="B7" s="2" t="s">
        <v>4</v>
      </c>
      <c r="C7" s="2" t="s">
        <v>23</v>
      </c>
      <c r="D7" s="2" t="s">
        <v>33</v>
      </c>
      <c r="E7" s="2" t="s">
        <v>31</v>
      </c>
      <c r="F7" s="2" t="s">
        <v>55</v>
      </c>
    </row>
    <row r="8" spans="2:6" ht="12.95" customHeight="1" x14ac:dyDescent="0.2">
      <c r="B8" s="184">
        <v>9</v>
      </c>
      <c r="C8" s="188" t="str">
        <f>+IF('Evaluación (hoja2)'!C17&lt;&gt;"",+'Evaluación (hoja2)'!C17,"")</f>
        <v>GRUPO EMPRESARIAL CONCAS</v>
      </c>
      <c r="D8" s="184" t="str">
        <f>+IF('Evaluación (hoja2)'!C17&lt;&gt;"",'Evaluación (hoja2)'!I36,"")</f>
        <v>CUMPLE</v>
      </c>
      <c r="E8" s="184" t="str">
        <f>+IF('Evaluación (hoja2)'!C17&lt;&gt;"",'Evaluación (hoja2)'!L36,"")</f>
        <v>CUMPLE</v>
      </c>
      <c r="F8" s="184" t="s">
        <v>58</v>
      </c>
    </row>
    <row r="9" spans="2:6" ht="12.75" customHeight="1" x14ac:dyDescent="0.2">
      <c r="B9" s="185"/>
      <c r="C9" s="189"/>
      <c r="D9" s="185"/>
      <c r="E9" s="185"/>
      <c r="F9" s="185"/>
    </row>
    <row r="10" spans="2:6" ht="12.95" customHeight="1" x14ac:dyDescent="0.2">
      <c r="B10" s="184">
        <f>+IF(C10&lt;&gt;"",+B8+1,"")</f>
        <v>10</v>
      </c>
      <c r="C10" s="188" t="str">
        <f>+IF('Evaluación (hoja2)'!C19&lt;&gt;"",+'Evaluación (hoja2)'!C19,"")</f>
        <v>SOCOCIVILES SAS</v>
      </c>
      <c r="D10" s="184" t="str">
        <f>+IF('Evaluación (hoja2)'!C19&lt;&gt;"",'Evaluación (hoja2)'!I38,"")</f>
        <v>CUMPLE</v>
      </c>
      <c r="E10" s="184" t="str">
        <f>+IF('Evaluación (hoja2)'!C19&lt;&gt;"",'Evaluación (hoja2)'!L38,"")</f>
        <v>CUMPLE</v>
      </c>
      <c r="F10" s="184" t="s">
        <v>58</v>
      </c>
    </row>
    <row r="11" spans="2:6" ht="12.75" customHeight="1" x14ac:dyDescent="0.2">
      <c r="B11" s="185"/>
      <c r="C11" s="189"/>
      <c r="D11" s="185"/>
      <c r="E11" s="185"/>
      <c r="F11" s="185"/>
    </row>
    <row r="12" spans="2:6" ht="12.95" customHeight="1" x14ac:dyDescent="0.2">
      <c r="B12" s="184" t="str">
        <f>+IF(C12&lt;&gt;"",+B10+1,"")</f>
        <v/>
      </c>
      <c r="C12" s="188" t="str">
        <f>+IF('Evaluación (hoja2)'!C21&lt;&gt;"",+'Evaluación (hoja2)'!C21,"")</f>
        <v/>
      </c>
      <c r="D12" s="184" t="str">
        <f>+IF('Evaluación (hoja2)'!C21&lt;&gt;"",'Evaluación (hoja2)'!I40,"")</f>
        <v/>
      </c>
      <c r="E12" s="184" t="str">
        <f>+IF('Evaluación (hoja2)'!C21&lt;&gt;"",'Evaluación (hoja2)'!L40,"")</f>
        <v/>
      </c>
      <c r="F12" s="184"/>
    </row>
    <row r="13" spans="2:6" ht="11.25" customHeight="1" x14ac:dyDescent="0.2">
      <c r="B13" s="185"/>
      <c r="C13" s="189"/>
      <c r="D13" s="185"/>
      <c r="E13" s="185"/>
      <c r="F13" s="185"/>
    </row>
    <row r="14" spans="2:6" x14ac:dyDescent="0.2">
      <c r="B14" s="184" t="str">
        <f>+IF(C14&lt;&gt;"",+B12+1,"")</f>
        <v/>
      </c>
      <c r="C14" s="188" t="str">
        <f>+IF('Evaluación (hoja2)'!C23&lt;&gt;"",+'Evaluación (hoja2)'!C23,"")</f>
        <v/>
      </c>
      <c r="D14" s="184" t="str">
        <f>+IF('Evaluación (hoja2)'!C23&lt;&gt;"",'Evaluación (hoja2)'!I42,"")</f>
        <v/>
      </c>
      <c r="E14" s="184" t="str">
        <f>+IF('Evaluación (hoja2)'!C23&lt;&gt;"",'Evaluación (hoja2)'!L42,"")</f>
        <v/>
      </c>
      <c r="F14" s="184"/>
    </row>
    <row r="15" spans="2:6" ht="12.75" customHeight="1" x14ac:dyDescent="0.2">
      <c r="B15" s="185"/>
      <c r="C15" s="189"/>
      <c r="D15" s="185"/>
      <c r="E15" s="185"/>
      <c r="F15" s="185"/>
    </row>
    <row r="16" spans="2:6" ht="14.1" customHeight="1" x14ac:dyDescent="0.2">
      <c r="B16" s="184" t="str">
        <f>+IF(C16&lt;&gt;"",+B14+1,"")</f>
        <v/>
      </c>
      <c r="C16" s="188" t="str">
        <f>+IF('Evaluación (hoja2)'!C25&lt;&gt;"",+'Evaluación (hoja2)'!C25,"")</f>
        <v/>
      </c>
      <c r="D16" s="184" t="str">
        <f>+IF('Evaluación (hoja2)'!C25&lt;&gt;"",'Evaluación (hoja2)'!I44,"")</f>
        <v/>
      </c>
      <c r="E16" s="184" t="str">
        <f>+IF('Evaluación (hoja2)'!C25&lt;&gt;"",'Evaluación (hoja2)'!L44,"")</f>
        <v/>
      </c>
      <c r="F16" s="184"/>
    </row>
    <row r="17" spans="2:6" ht="12.75" customHeight="1" x14ac:dyDescent="0.2">
      <c r="B17" s="185"/>
      <c r="C17" s="189"/>
      <c r="D17" s="185"/>
      <c r="E17" s="185"/>
      <c r="F17" s="185"/>
    </row>
    <row r="18" spans="2:6" x14ac:dyDescent="0.2">
      <c r="B18" s="184" t="str">
        <f>+IF(C18&lt;&gt;"",+B16+1,"")</f>
        <v/>
      </c>
      <c r="C18" s="188" t="str">
        <f>+IF('Evaluación (hoja2)'!C27&lt;&gt;"",+'Evaluación (hoja2)'!C27,"")</f>
        <v/>
      </c>
      <c r="D18" s="184" t="str">
        <f>+IF('Evaluación (hoja2)'!C27&lt;&gt;"",'Evaluación (hoja2)'!I46,"")</f>
        <v/>
      </c>
      <c r="E18" s="184" t="str">
        <f>+IF('Evaluación (hoja2)'!C27&lt;&gt;"",'Evaluación (hoja2)'!L46,"")</f>
        <v/>
      </c>
      <c r="F18" s="184"/>
    </row>
    <row r="19" spans="2:6" x14ac:dyDescent="0.2">
      <c r="B19" s="185"/>
      <c r="C19" s="189"/>
      <c r="D19" s="185"/>
      <c r="E19" s="185"/>
      <c r="F19" s="185"/>
    </row>
    <row r="20" spans="2:6" x14ac:dyDescent="0.2">
      <c r="B20" s="184" t="str">
        <f>+IF(C20&lt;&gt;"",+B18+1,"")</f>
        <v/>
      </c>
      <c r="C20" s="188" t="str">
        <f>+IF('Evaluación (hoja2)'!C29&lt;&gt;"",+'Evaluación (hoja2)'!C29,"")</f>
        <v/>
      </c>
      <c r="D20" s="184" t="str">
        <f>+IF('Evaluación (hoja2)'!C29&lt;&gt;"",'Evaluación (hoja2)'!I48,"")</f>
        <v/>
      </c>
      <c r="E20" s="184" t="str">
        <f>+IF('Evaluación (hoja2)'!C29&lt;&gt;"",'Evaluación (hoja2)'!L48,"")</f>
        <v/>
      </c>
      <c r="F20" s="184"/>
    </row>
    <row r="21" spans="2:6" x14ac:dyDescent="0.2">
      <c r="B21" s="185"/>
      <c r="C21" s="189"/>
      <c r="D21" s="185"/>
      <c r="E21" s="185"/>
      <c r="F21" s="185"/>
    </row>
    <row r="22" spans="2:6" x14ac:dyDescent="0.2">
      <c r="B22" s="184" t="str">
        <f>+IF(C22&lt;&gt;"",+B20+1,"")</f>
        <v/>
      </c>
      <c r="C22" s="188" t="str">
        <f>+IF('Evaluación (hoja2)'!C31&lt;&gt;"",+'Evaluación (hoja2)'!C31,"")</f>
        <v/>
      </c>
      <c r="D22" s="184" t="str">
        <f>+IF('Evaluación (hoja2)'!C31&lt;&gt;"",'Evaluación (hoja2)'!I50,"")</f>
        <v/>
      </c>
      <c r="E22" s="184" t="str">
        <f>+IF('Evaluación (hoja2)'!C31&lt;&gt;"",'Evaluación (hoja2)'!L50,"")</f>
        <v/>
      </c>
      <c r="F22" s="184"/>
    </row>
    <row r="23" spans="2:6" x14ac:dyDescent="0.2">
      <c r="B23" s="185"/>
      <c r="C23" s="189"/>
      <c r="D23" s="185"/>
      <c r="E23" s="185"/>
      <c r="F23" s="185"/>
    </row>
    <row r="25" spans="2:6" x14ac:dyDescent="0.2">
      <c r="B25" s="5" t="s">
        <v>43</v>
      </c>
    </row>
  </sheetData>
  <mergeCells count="44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8:B9"/>
    <mergeCell ref="C8:C9"/>
    <mergeCell ref="D8:D9"/>
    <mergeCell ref="E8:E9"/>
    <mergeCell ref="B1:F1"/>
    <mergeCell ref="B2:F2"/>
    <mergeCell ref="B3:F3"/>
    <mergeCell ref="B4:F5"/>
    <mergeCell ref="F18:F19"/>
    <mergeCell ref="F20:F21"/>
    <mergeCell ref="F22:F23"/>
    <mergeCell ref="F8:F9"/>
    <mergeCell ref="F10:F11"/>
    <mergeCell ref="F12:F13"/>
    <mergeCell ref="F14:F15"/>
    <mergeCell ref="F16:F1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Hoja1</vt:lpstr>
      <vt:lpstr>Evaluación (hoja1)</vt:lpstr>
      <vt:lpstr>Resumen(hoja1)</vt:lpstr>
      <vt:lpstr>Evaluación (hoja2)</vt:lpstr>
      <vt:lpstr>Resumen(hoja2)</vt:lpstr>
      <vt:lpstr>'Evaluación (hoja1)'!Área_de_impresión</vt:lpstr>
      <vt:lpstr>'Evaluación (hoja2)'!Área_de_impresión</vt:lpstr>
      <vt:lpstr>'Resumen(hoja1)'!Área_de_impresión</vt:lpstr>
      <vt:lpstr>'Resumen(hoja2)'!Área_de_impresión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Gonzalez Rodriguez</dc:creator>
  <cp:lastModifiedBy>Alejandra Maria Lopera Mejia</cp:lastModifiedBy>
  <cp:lastPrinted>2016-12-01T13:18:38Z</cp:lastPrinted>
  <dcterms:created xsi:type="dcterms:W3CDTF">2015-10-01T20:19:01Z</dcterms:created>
  <dcterms:modified xsi:type="dcterms:W3CDTF">2024-08-08T16:54:13Z</dcterms:modified>
</cp:coreProperties>
</file>