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D64C2BA0-5A66-4D58-831C-D2B37108C80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Diseñadores" sheetId="5" state="hidden" r:id="rId1"/>
    <sheet name="Propuesta_2024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6" l="1"/>
  <c r="E23" i="6" s="1"/>
  <c r="D20" i="6"/>
  <c r="O7" i="5"/>
  <c r="P7" i="5" s="1"/>
  <c r="O8" i="5"/>
  <c r="P8" i="5" s="1"/>
  <c r="J8" i="5"/>
  <c r="M6" i="5"/>
  <c r="J6" i="5"/>
  <c r="J5" i="5"/>
  <c r="O6" i="5"/>
  <c r="G12" i="5"/>
  <c r="I7" i="5"/>
  <c r="J7" i="5" s="1"/>
  <c r="R7" i="5"/>
  <c r="E22" i="6" l="1"/>
  <c r="Q8" i="5"/>
  <c r="Q6" i="5"/>
  <c r="Q5" i="5"/>
  <c r="J16" i="5"/>
  <c r="Q7" i="5" s="1"/>
  <c r="O5" i="5" l="1"/>
  <c r="P5" i="5"/>
  <c r="G10" i="5"/>
  <c r="G9" i="5"/>
  <c r="G8" i="5"/>
  <c r="G7" i="5"/>
  <c r="G6" i="5"/>
  <c r="E5" i="5"/>
  <c r="G5" i="5" s="1"/>
  <c r="I28" i="5" l="1"/>
  <c r="I6" i="5"/>
  <c r="S28" i="5" l="1"/>
  <c r="J28" i="5"/>
  <c r="P6" i="5"/>
</calcChain>
</file>

<file path=xl/sharedStrings.xml><?xml version="1.0" encoding="utf-8"?>
<sst xmlns="http://schemas.openxmlformats.org/spreadsheetml/2006/main" count="120" uniqueCount="89">
  <si>
    <t>ITEM</t>
  </si>
  <si>
    <t>DESCRIPCIÓN</t>
  </si>
  <si>
    <t>UND</t>
  </si>
  <si>
    <t>CANT</t>
  </si>
  <si>
    <t>VLR UNIT</t>
  </si>
  <si>
    <t>VLR TOTAL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</si>
  <si>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</si>
  <si>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Costo Directo</t>
  </si>
  <si>
    <t>IVA</t>
  </si>
  <si>
    <t>Costo Total</t>
  </si>
  <si>
    <t>Topografía de detalle.</t>
  </si>
  <si>
    <t>global</t>
  </si>
  <si>
    <t>Cobra Adolfo</t>
  </si>
  <si>
    <t>Diseño  Geometrico de vía (Adolfo )</t>
  </si>
  <si>
    <t>gl</t>
  </si>
  <si>
    <t>Diseño de Pavimentos</t>
  </si>
  <si>
    <t>Estudios de suelos (Realización de 4 apiques ocn extracción de CBR en cada unos de estos: Incluye Ensayos de laboratorio e informe.</t>
  </si>
  <si>
    <t>Elaboración de cantidades de obra y presupuesto</t>
  </si>
  <si>
    <t>Diseño obras hidraulcia para manejo de aguas lluvias (cunetas, sumideros)</t>
  </si>
  <si>
    <t>Cobra Don Adolfo</t>
  </si>
  <si>
    <t>ESTADERO DON ALONSO</t>
  </si>
  <si>
    <t>Don Adolfo</t>
  </si>
  <si>
    <t>Adolfito</t>
  </si>
  <si>
    <t>VALOR COTIZADO</t>
  </si>
  <si>
    <t>DISEÑADOR</t>
  </si>
  <si>
    <t>FACTURA 1</t>
  </si>
  <si>
    <t>VALOR</t>
  </si>
  <si>
    <t>FECHA</t>
  </si>
  <si>
    <t>SALDO</t>
  </si>
  <si>
    <t>FACTURA 2</t>
  </si>
  <si>
    <t>FACTURA 3</t>
  </si>
  <si>
    <t>ESTADO</t>
  </si>
  <si>
    <t>Cobra Mario</t>
  </si>
  <si>
    <t>Sí es sólo un diseño</t>
  </si>
  <si>
    <t>Mario</t>
  </si>
  <si>
    <t>VALOR (IVA INCLUIDO)</t>
  </si>
  <si>
    <t>Pendiente</t>
  </si>
  <si>
    <t>Topografía Levantada</t>
  </si>
  <si>
    <t>m2</t>
  </si>
  <si>
    <t>(%)</t>
  </si>
  <si>
    <t>INCIGAM</t>
  </si>
  <si>
    <t>CUADRO FACTURACIÓN DISEÑADORES</t>
  </si>
  <si>
    <t>CUADRO FACTURACIÓN DEVIMAR</t>
  </si>
  <si>
    <t>Cotizado</t>
  </si>
  <si>
    <t>Ejecutado</t>
  </si>
  <si>
    <t>VALOR EJECUTADO</t>
  </si>
  <si>
    <t>Cobra INCIGAM - APIQUES &amp; CBR</t>
  </si>
  <si>
    <t xml:space="preserve"> </t>
  </si>
  <si>
    <t>Punto Critico</t>
  </si>
  <si>
    <t>Problemática</t>
  </si>
  <si>
    <t>Descripción</t>
  </si>
  <si>
    <t>PC-1</t>
  </si>
  <si>
    <t>PC-2</t>
  </si>
  <si>
    <t>PC-3</t>
  </si>
  <si>
    <t>PC-4</t>
  </si>
  <si>
    <t>PC-5</t>
  </si>
  <si>
    <t>PC-6</t>
  </si>
  <si>
    <t>PC-7</t>
  </si>
  <si>
    <t>PC-8</t>
  </si>
  <si>
    <t>PC-9</t>
  </si>
  <si>
    <t>PC-10</t>
  </si>
  <si>
    <t>PC-11</t>
  </si>
  <si>
    <t>PC-12</t>
  </si>
  <si>
    <t>PC-13</t>
  </si>
  <si>
    <t>PC-14</t>
  </si>
  <si>
    <t>Estudios y Diseños</t>
  </si>
  <si>
    <t>Inestabilidad vía de acceso a la I.E. Adelaida Correa</t>
  </si>
  <si>
    <t>Talud sector los Henaos.</t>
  </si>
  <si>
    <t>Box culvert Qda La Sabanetica, el Plebiscito</t>
  </si>
  <si>
    <t>Box culvert Qda La Doctora cruce con la avenida las Vegas.</t>
  </si>
  <si>
    <t>Red de alcantarillado combinado sector Cañaveralejo callejón 4</t>
  </si>
  <si>
    <t>Vía vehicular San José tramo de alta pendiente.</t>
  </si>
  <si>
    <t>Desgarre en talud vía san José, parte alta</t>
  </si>
  <si>
    <t>Cuneta vía Pan de Azúcar sector La Bonita.</t>
  </si>
  <si>
    <t>Muro de contención, barrio San Isidro sector Los Chinos</t>
  </si>
  <si>
    <t>Inestabilidad en talud Parque Erato</t>
  </si>
  <si>
    <t>Daño severo en losa de fondo canal quebrada La Escuela.</t>
  </si>
  <si>
    <t>Socavación en muro de gaviones quebrada Cien Pesos cruce con carrera 44</t>
  </si>
  <si>
    <t>URGENCIAS MANIFIESTA MUNICIPIO DE SABANETA - 2024</t>
  </si>
  <si>
    <t>Asesorias y visitas</t>
  </si>
  <si>
    <t>Patologías parte alta vía San Jose</t>
  </si>
  <si>
    <t>Asesorias, estudios y diseños, obras de protecion, contencion y drenaje en otros puntos criticos</t>
  </si>
  <si>
    <t>Otros puntos criticos</t>
  </si>
  <si>
    <t>VR. UNITARIO AJUSTADO final</t>
  </si>
  <si>
    <t>PC 15</t>
  </si>
  <si>
    <t>PC 16</t>
  </si>
  <si>
    <t>Bajos puente vehicular Pan de Azúcar.</t>
  </si>
  <si>
    <t>Cárcamo cancha Miramonte La Doctora.</t>
  </si>
  <si>
    <t>Asentamiento en vía de un carril sector Tres Esquinas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</si>
</sst>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340A]#,##0"/>
    <numFmt numFmtId="165" formatCode="[$$-340A]#,##0.00"/>
  </numFmts>
  <fonts count="6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justify" wrapText="1"/>
    </xf>
    <xf numFmtId="164" fontId="0" fillId="0" borderId="1" xfId="0" applyNumberFormat="1" applyBorder="1" applyAlignment="1">
      <alignment horizontal="right" wrapText="1"/>
    </xf>
    <xf numFmtId="164" fontId="0" fillId="0" borderId="0" xfId="0" applyNumberFormat="1" applyAlignment="1">
      <alignment horizontal="right" wrapText="1"/>
    </xf>
    <xf numFmtId="14" fontId="0" fillId="0" borderId="1" xfId="0" applyNumberFormat="1" applyBorder="1" applyAlignment="1">
      <alignment horizontal="center" wrapText="1"/>
    </xf>
    <xf numFmtId="164" fontId="0" fillId="2" borderId="1" xfId="0" applyNumberFormat="1" applyFill="1" applyBorder="1" applyAlignment="1">
      <alignment horizontal="right" wrapText="1"/>
    </xf>
    <xf numFmtId="164" fontId="0" fillId="3" borderId="1" xfId="0" applyNumberFormat="1" applyFill="1" applyBorder="1" applyAlignment="1">
      <alignment horizontal="right" wrapText="1"/>
    </xf>
    <xf numFmtId="164" fontId="0" fillId="3" borderId="1" xfId="0" applyNumberFormat="1" applyFill="1" applyBorder="1" applyAlignment="1">
      <alignment horizontal="center" wrapText="1"/>
    </xf>
    <xf numFmtId="14" fontId="0" fillId="4" borderId="1" xfId="0" applyNumberFormat="1" applyFill="1" applyBorder="1" applyAlignment="1">
      <alignment horizontal="center" wrapText="1"/>
    </xf>
    <xf numFmtId="9" fontId="0" fillId="0" borderId="0" xfId="0" applyNumberFormat="1"/>
    <xf numFmtId="0" fontId="0" fillId="4" borderId="1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9" fontId="0" fillId="4" borderId="1" xfId="0" applyNumberFormat="1" applyFill="1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justify" wrapText="1"/>
    </xf>
    <xf numFmtId="164" fontId="0" fillId="0" borderId="0" xfId="0" applyNumberFormat="1"/>
    <xf numFmtId="164" fontId="0" fillId="0" borderId="1" xfId="0" applyNumberFormat="1" applyBorder="1" applyAlignment="1">
      <alignment horizontal="center" wrapText="1"/>
    </xf>
    <xf numFmtId="164" fontId="4" fillId="0" borderId="0" xfId="0" applyNumberFormat="1" applyFont="1"/>
    <xf numFmtId="0" fontId="4" fillId="0" borderId="0" xfId="0" applyFont="1"/>
    <xf numFmtId="0" fontId="4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wrapText="1"/>
    </xf>
    <xf numFmtId="0" fontId="5" fillId="0" borderId="0" xfId="0" applyFont="1"/>
    <xf numFmtId="0" fontId="0" fillId="6" borderId="1" xfId="0" applyFill="1" applyBorder="1" applyAlignment="1">
      <alignment horizontal="justify" wrapText="1"/>
    </xf>
  </cellXfs>
  <cellStyles count="2">
    <cellStyle name="Normal" xfId="0" builtinId="0"/>
    <cellStyle name="Normal 2 2 2 2 2 2" xfId="1" xr:uid="{A90C5905-9A89-4B62-A057-68188AF7CA78}"/>
  </cellStyles>
  <dxfs count="6"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B5D42-D352-4BC7-AEC2-F00B316FF783}">
  <dimension ref="B2:S28"/>
  <sheetViews>
    <sheetView topLeftCell="B1" workbookViewId="0">
      <selection activeCell="C30" sqref="C30"/>
    </sheetView>
  </sheetViews>
  <sheetFormatPr baseColWidth="10" defaultRowHeight="15" x14ac:dyDescent="0.25"/>
  <cols>
    <col min="3" max="3" width="42.7109375" customWidth="1"/>
    <col min="6" max="6" width="12.28515625" bestFit="1" customWidth="1"/>
    <col min="7" max="7" width="12.140625" bestFit="1" customWidth="1"/>
    <col min="9" max="9" width="18" bestFit="1" customWidth="1"/>
    <col min="10" max="10" width="16.85546875" customWidth="1"/>
    <col min="16" max="16" width="13.28515625" customWidth="1"/>
    <col min="17" max="17" width="13.85546875" bestFit="1" customWidth="1"/>
    <col min="18" max="18" width="13.85546875" customWidth="1"/>
  </cols>
  <sheetData>
    <row r="2" spans="2:19" x14ac:dyDescent="0.25">
      <c r="I2" s="26" t="s">
        <v>41</v>
      </c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2:19" ht="30" customHeight="1" x14ac:dyDescent="0.25">
      <c r="B3" s="30" t="s">
        <v>20</v>
      </c>
      <c r="C3" s="30"/>
      <c r="D3" s="30"/>
      <c r="E3" s="30"/>
      <c r="F3" s="30"/>
      <c r="G3" s="30"/>
      <c r="I3" s="31" t="s">
        <v>25</v>
      </c>
      <c r="J3" s="32"/>
      <c r="K3" s="32"/>
      <c r="L3" s="33" t="s">
        <v>29</v>
      </c>
      <c r="M3" s="29"/>
      <c r="N3" s="29"/>
      <c r="O3" s="15"/>
      <c r="P3" s="15"/>
      <c r="Q3" s="34" t="s">
        <v>23</v>
      </c>
      <c r="R3" s="34" t="s">
        <v>45</v>
      </c>
      <c r="S3" s="34" t="s">
        <v>24</v>
      </c>
    </row>
    <row r="4" spans="2:19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I4" s="1" t="s">
        <v>26</v>
      </c>
      <c r="J4" s="1" t="s">
        <v>39</v>
      </c>
      <c r="K4" s="1" t="s">
        <v>27</v>
      </c>
      <c r="L4" s="1" t="s">
        <v>26</v>
      </c>
      <c r="M4" s="1" t="s">
        <v>39</v>
      </c>
      <c r="N4" s="1" t="s">
        <v>27</v>
      </c>
      <c r="O4" s="1" t="s">
        <v>28</v>
      </c>
      <c r="P4" s="1" t="s">
        <v>31</v>
      </c>
      <c r="Q4" s="35"/>
      <c r="R4" s="35"/>
      <c r="S4" s="35"/>
    </row>
    <row r="5" spans="2:19" ht="17.25" x14ac:dyDescent="0.25">
      <c r="B5" s="1">
        <v>1</v>
      </c>
      <c r="C5" s="2" t="s">
        <v>10</v>
      </c>
      <c r="D5" s="1" t="s">
        <v>6</v>
      </c>
      <c r="E5" s="1">
        <f>12000+400*8</f>
        <v>15200</v>
      </c>
      <c r="F5" s="3">
        <v>1000</v>
      </c>
      <c r="G5" s="3">
        <f t="shared" ref="G5:G10" si="0">ROUND(E5*F5,0)</f>
        <v>15200000</v>
      </c>
      <c r="I5" s="3">
        <v>3000000</v>
      </c>
      <c r="J5" s="13">
        <f>(I5/Q5)</f>
        <v>0.33333333333333331</v>
      </c>
      <c r="K5" s="5">
        <v>45044</v>
      </c>
      <c r="L5" s="3"/>
      <c r="M5" s="5"/>
      <c r="N5" s="1"/>
      <c r="O5" s="7">
        <f>+Q5-I5</f>
        <v>6000000</v>
      </c>
      <c r="P5" s="17" t="str">
        <f>+IF(O5=0,"CANCELADO","ACTIVO")</f>
        <v>ACTIVO</v>
      </c>
      <c r="Q5" s="6">
        <f>+J14</f>
        <v>9000000</v>
      </c>
      <c r="R5" s="6"/>
      <c r="S5" s="2" t="s">
        <v>21</v>
      </c>
    </row>
    <row r="6" spans="2:19" ht="15" customHeight="1" x14ac:dyDescent="0.25">
      <c r="B6" s="1">
        <v>2</v>
      </c>
      <c r="C6" s="2" t="s">
        <v>13</v>
      </c>
      <c r="D6" s="1" t="s">
        <v>11</v>
      </c>
      <c r="E6" s="1">
        <v>1</v>
      </c>
      <c r="F6" s="3">
        <v>13000000</v>
      </c>
      <c r="G6" s="3">
        <f t="shared" si="0"/>
        <v>13000000</v>
      </c>
      <c r="I6" s="3">
        <f>+Q6*0.5</f>
        <v>3250000</v>
      </c>
      <c r="J6" s="13">
        <f>(I6/Q6)</f>
        <v>0.5</v>
      </c>
      <c r="K6" s="5">
        <v>45071</v>
      </c>
      <c r="L6" s="3">
        <v>3250000</v>
      </c>
      <c r="M6" s="13">
        <f>(L6/Q6)</f>
        <v>0.5</v>
      </c>
      <c r="N6" s="5">
        <v>45397</v>
      </c>
      <c r="O6" s="7">
        <f>+Q6-I6-L6</f>
        <v>0</v>
      </c>
      <c r="P6" s="8" t="str">
        <f>+IF(O6=0,"CANCELADO","ACTIVO")</f>
        <v>CANCELADO</v>
      </c>
      <c r="Q6" s="6">
        <f>+J13</f>
        <v>6500000</v>
      </c>
      <c r="R6" s="6"/>
      <c r="S6" s="2" t="s">
        <v>22</v>
      </c>
    </row>
    <row r="7" spans="2:19" ht="45" x14ac:dyDescent="0.25">
      <c r="B7" s="1">
        <v>3</v>
      </c>
      <c r="C7" s="2" t="s">
        <v>16</v>
      </c>
      <c r="D7" s="1" t="s">
        <v>14</v>
      </c>
      <c r="E7" s="1">
        <v>1</v>
      </c>
      <c r="F7" s="3">
        <v>9000000</v>
      </c>
      <c r="G7" s="3">
        <f t="shared" si="0"/>
        <v>9000000</v>
      </c>
      <c r="I7" s="3">
        <f>+R7</f>
        <v>2513800</v>
      </c>
      <c r="J7" s="13">
        <f>(I7/R7)</f>
        <v>1</v>
      </c>
      <c r="K7" s="5">
        <v>45138</v>
      </c>
      <c r="L7" s="3"/>
      <c r="M7" s="1"/>
      <c r="N7" s="1"/>
      <c r="O7" s="7">
        <f>+R7-I7-L7</f>
        <v>0</v>
      </c>
      <c r="P7" s="8" t="str">
        <f t="shared" ref="P7:P8" si="1">+IF(O7=0,"CANCELADO","ACTIVO")</f>
        <v>CANCELADO</v>
      </c>
      <c r="Q7" s="6" t="e">
        <f>+J16</f>
        <v>#REF!</v>
      </c>
      <c r="R7" s="6">
        <f>+I16</f>
        <v>2513800</v>
      </c>
      <c r="S7" s="2" t="s">
        <v>40</v>
      </c>
    </row>
    <row r="8" spans="2:19" x14ac:dyDescent="0.25">
      <c r="B8" s="1">
        <v>4</v>
      </c>
      <c r="C8" s="2" t="s">
        <v>15</v>
      </c>
      <c r="D8" s="1" t="s">
        <v>14</v>
      </c>
      <c r="E8" s="1">
        <v>1</v>
      </c>
      <c r="F8" s="3">
        <v>5000000</v>
      </c>
      <c r="G8" s="3">
        <f t="shared" si="0"/>
        <v>5000000</v>
      </c>
      <c r="I8" s="3">
        <v>2500000</v>
      </c>
      <c r="J8" s="13">
        <f>(I8/Q8)</f>
        <v>1</v>
      </c>
      <c r="K8" s="5">
        <v>45397</v>
      </c>
      <c r="L8" s="3"/>
      <c r="M8" s="1"/>
      <c r="N8" s="1"/>
      <c r="O8" s="7">
        <f t="shared" ref="O8" si="2">+Q8-I8-L8</f>
        <v>0</v>
      </c>
      <c r="P8" s="8" t="str">
        <f t="shared" si="1"/>
        <v>CANCELADO</v>
      </c>
      <c r="Q8" s="6">
        <f>+J15</f>
        <v>2500000</v>
      </c>
      <c r="R8" s="6"/>
      <c r="S8" s="2" t="s">
        <v>34</v>
      </c>
    </row>
    <row r="9" spans="2:19" ht="30" x14ac:dyDescent="0.25">
      <c r="B9" s="1">
        <v>5</v>
      </c>
      <c r="C9" s="2" t="s">
        <v>18</v>
      </c>
      <c r="D9" s="1" t="s">
        <v>14</v>
      </c>
      <c r="E9" s="1">
        <v>1</v>
      </c>
      <c r="F9" s="3">
        <v>5400000</v>
      </c>
      <c r="G9" s="3">
        <f t="shared" si="0"/>
        <v>5400000</v>
      </c>
      <c r="I9" s="3"/>
      <c r="J9" s="1"/>
      <c r="K9" s="1"/>
      <c r="L9" s="3"/>
      <c r="M9" s="1"/>
      <c r="N9" s="1"/>
      <c r="O9" s="3"/>
      <c r="P9" s="3"/>
      <c r="Q9" s="3"/>
      <c r="R9" s="3"/>
      <c r="S9" s="2"/>
    </row>
    <row r="10" spans="2:19" ht="30" x14ac:dyDescent="0.25">
      <c r="B10" s="1">
        <v>6</v>
      </c>
      <c r="C10" s="2" t="s">
        <v>17</v>
      </c>
      <c r="D10" s="1" t="s">
        <v>14</v>
      </c>
      <c r="E10" s="1">
        <v>1</v>
      </c>
      <c r="F10" s="3">
        <v>4500000</v>
      </c>
      <c r="G10" s="3">
        <f t="shared" si="0"/>
        <v>4500000</v>
      </c>
      <c r="I10" s="3"/>
      <c r="J10" s="1"/>
      <c r="K10" s="1"/>
      <c r="L10" s="1"/>
      <c r="M10" s="1"/>
      <c r="N10" s="1"/>
      <c r="O10" s="3"/>
      <c r="P10" s="3"/>
      <c r="Q10" s="3"/>
      <c r="R10" s="3"/>
      <c r="S10" s="2"/>
    </row>
    <row r="12" spans="2:19" x14ac:dyDescent="0.25">
      <c r="G12" s="7">
        <f>+SUM(G5:G10)</f>
        <v>52100000</v>
      </c>
      <c r="I12" s="3" t="s">
        <v>44</v>
      </c>
      <c r="J12" s="3" t="s">
        <v>43</v>
      </c>
    </row>
    <row r="13" spans="2:19" x14ac:dyDescent="0.25">
      <c r="I13" s="3"/>
      <c r="J13" s="3">
        <v>6500000</v>
      </c>
      <c r="K13" t="s">
        <v>12</v>
      </c>
    </row>
    <row r="14" spans="2:19" x14ac:dyDescent="0.25">
      <c r="I14" s="3"/>
      <c r="J14" s="3">
        <v>9000000</v>
      </c>
      <c r="K14" t="s">
        <v>19</v>
      </c>
    </row>
    <row r="15" spans="2:19" x14ac:dyDescent="0.25">
      <c r="I15" s="3"/>
      <c r="J15" s="3">
        <v>2500000</v>
      </c>
      <c r="K15" t="s">
        <v>32</v>
      </c>
      <c r="M15" t="s">
        <v>33</v>
      </c>
    </row>
    <row r="16" spans="2:19" x14ac:dyDescent="0.25">
      <c r="I16" s="3">
        <v>2513800</v>
      </c>
      <c r="J16" s="3" t="e">
        <f>+#REF!</f>
        <v>#REF!</v>
      </c>
      <c r="K16" t="s">
        <v>46</v>
      </c>
    </row>
    <row r="17" spans="3:19" x14ac:dyDescent="0.25">
      <c r="C17" s="2" t="s">
        <v>37</v>
      </c>
      <c r="D17" s="1" t="s">
        <v>38</v>
      </c>
      <c r="E17" s="11">
        <v>30000</v>
      </c>
      <c r="I17" s="3"/>
      <c r="J17" s="3">
        <v>2220000</v>
      </c>
      <c r="K17" t="s">
        <v>47</v>
      </c>
    </row>
    <row r="24" spans="3:19" x14ac:dyDescent="0.25">
      <c r="I24" s="26" t="s">
        <v>42</v>
      </c>
      <c r="J24" s="26"/>
      <c r="K24" s="26"/>
      <c r="L24" s="26"/>
      <c r="M24" s="26"/>
      <c r="N24" s="26"/>
      <c r="O24" s="26"/>
      <c r="P24" s="26"/>
      <c r="Q24" s="26"/>
      <c r="R24" s="26"/>
      <c r="S24" s="26"/>
    </row>
    <row r="25" spans="3:19" x14ac:dyDescent="0.25">
      <c r="H25" s="10"/>
      <c r="I25" s="27" t="s">
        <v>25</v>
      </c>
      <c r="J25" s="27"/>
      <c r="K25" s="27"/>
      <c r="L25" s="27" t="s">
        <v>29</v>
      </c>
      <c r="M25" s="27"/>
      <c r="N25" s="27"/>
      <c r="O25" s="27" t="s">
        <v>30</v>
      </c>
      <c r="P25" s="27"/>
      <c r="Q25" s="27"/>
      <c r="R25" s="16"/>
      <c r="S25" s="28" t="s">
        <v>28</v>
      </c>
    </row>
    <row r="26" spans="3:19" ht="30" x14ac:dyDescent="0.25">
      <c r="I26" s="1" t="s">
        <v>35</v>
      </c>
      <c r="J26" s="1" t="s">
        <v>39</v>
      </c>
      <c r="K26" s="1" t="s">
        <v>27</v>
      </c>
      <c r="L26" s="1" t="s">
        <v>35</v>
      </c>
      <c r="M26" s="1" t="s">
        <v>39</v>
      </c>
      <c r="N26" s="1" t="s">
        <v>27</v>
      </c>
      <c r="O26" s="1" t="s">
        <v>35</v>
      </c>
      <c r="P26" s="1" t="s">
        <v>39</v>
      </c>
      <c r="Q26" s="1" t="s">
        <v>27</v>
      </c>
      <c r="R26" s="12"/>
      <c r="S26" s="29"/>
    </row>
    <row r="27" spans="3:19" x14ac:dyDescent="0.25">
      <c r="I27" s="3"/>
      <c r="J27" s="14"/>
      <c r="K27" s="3"/>
      <c r="L27" s="3"/>
      <c r="M27" s="14"/>
      <c r="N27" s="3"/>
      <c r="O27" s="3"/>
      <c r="P27" s="14"/>
      <c r="Q27" s="3"/>
      <c r="R27" s="3"/>
      <c r="S27" s="3"/>
    </row>
    <row r="28" spans="3:19" x14ac:dyDescent="0.25">
      <c r="I28" s="3">
        <f>+G12*0.7</f>
        <v>36470000</v>
      </c>
      <c r="J28" s="14">
        <f>(I28/G12)</f>
        <v>0.7</v>
      </c>
      <c r="K28" s="9" t="s">
        <v>36</v>
      </c>
      <c r="L28" s="3"/>
      <c r="M28" s="14"/>
      <c r="N28" s="5"/>
      <c r="O28" s="3"/>
      <c r="P28" s="14"/>
      <c r="Q28" s="5"/>
      <c r="R28" s="5"/>
      <c r="S28" s="7">
        <f>+G12-I28</f>
        <v>15630000</v>
      </c>
    </row>
  </sheetData>
  <mergeCells count="12">
    <mergeCell ref="B3:G3"/>
    <mergeCell ref="I3:K3"/>
    <mergeCell ref="L3:N3"/>
    <mergeCell ref="R3:R4"/>
    <mergeCell ref="I2:S2"/>
    <mergeCell ref="Q3:Q4"/>
    <mergeCell ref="S3:S4"/>
    <mergeCell ref="I24:S24"/>
    <mergeCell ref="I25:K25"/>
    <mergeCell ref="L25:N25"/>
    <mergeCell ref="S25:S26"/>
    <mergeCell ref="O25:Q25"/>
  </mergeCells>
  <conditionalFormatting sqref="P5">
    <cfRule type="cellIs" dxfId="5" priority="4" operator="lessThan">
      <formula>1</formula>
    </cfRule>
    <cfRule type="cellIs" dxfId="4" priority="9" operator="greaterThan">
      <formula>0</formula>
    </cfRule>
  </conditionalFormatting>
  <conditionalFormatting sqref="P5:P8">
    <cfRule type="cellIs" dxfId="3" priority="1" operator="lessThan">
      <formula>1</formula>
    </cfRule>
    <cfRule type="cellIs" dxfId="2" priority="2" operator="equal">
      <formula>0</formula>
    </cfRule>
    <cfRule type="cellIs" dxfId="1" priority="3" operator="greaterThan">
      <formula>0</formula>
    </cfRule>
    <cfRule type="cellIs" dxfId="0" priority="6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2B01B-A91C-4EC0-811C-26AEDC47B2AA}">
  <dimension ref="B2:I25"/>
  <sheetViews>
    <sheetView tabSelected="1" zoomScaleNormal="100" zoomScaleSheetLayoutView="100" workbookViewId="0">
      <selection activeCell="K11" sqref="K11"/>
    </sheetView>
  </sheetViews>
  <sheetFormatPr baseColWidth="10" defaultRowHeight="15" x14ac:dyDescent="0.25"/>
  <cols>
    <col min="1" max="1" width="6.140625" customWidth="1"/>
    <col min="3" max="3" width="42.140625" customWidth="1"/>
    <col min="4" max="4" width="23.85546875" customWidth="1"/>
    <col min="5" max="5" width="19.5703125" customWidth="1"/>
    <col min="7" max="7" width="13.28515625" bestFit="1" customWidth="1"/>
    <col min="8" max="8" width="18" bestFit="1" customWidth="1"/>
  </cols>
  <sheetData>
    <row r="2" spans="2:8" x14ac:dyDescent="0.25">
      <c r="B2" s="36" t="s">
        <v>78</v>
      </c>
      <c r="C2" s="36"/>
      <c r="D2" s="36"/>
      <c r="E2" s="36"/>
    </row>
    <row r="3" spans="2:8" ht="30" x14ac:dyDescent="0.25">
      <c r="B3" s="1" t="s">
        <v>48</v>
      </c>
      <c r="C3" s="1" t="s">
        <v>49</v>
      </c>
      <c r="D3" s="1" t="s">
        <v>50</v>
      </c>
      <c r="E3" s="38" t="s">
        <v>83</v>
      </c>
    </row>
    <row r="4" spans="2:8" x14ac:dyDescent="0.25">
      <c r="B4" s="1" t="s">
        <v>51</v>
      </c>
      <c r="C4" s="2" t="s">
        <v>67</v>
      </c>
      <c r="D4" s="1" t="s">
        <v>65</v>
      </c>
      <c r="E4" s="39">
        <v>58000000</v>
      </c>
    </row>
    <row r="5" spans="2:8" ht="30" x14ac:dyDescent="0.25">
      <c r="B5" s="1" t="s">
        <v>52</v>
      </c>
      <c r="C5" s="2" t="s">
        <v>66</v>
      </c>
      <c r="D5" s="1" t="s">
        <v>65</v>
      </c>
      <c r="E5" s="39">
        <v>61500000</v>
      </c>
    </row>
    <row r="6" spans="2:8" x14ac:dyDescent="0.25">
      <c r="B6" s="1" t="s">
        <v>53</v>
      </c>
      <c r="C6" s="2" t="s">
        <v>68</v>
      </c>
      <c r="D6" s="1" t="s">
        <v>65</v>
      </c>
      <c r="E6" s="39">
        <v>37000000</v>
      </c>
    </row>
    <row r="7" spans="2:8" ht="30" x14ac:dyDescent="0.25">
      <c r="B7" s="1" t="s">
        <v>54</v>
      </c>
      <c r="C7" s="2" t="s">
        <v>69</v>
      </c>
      <c r="D7" s="1" t="s">
        <v>65</v>
      </c>
      <c r="E7" s="39">
        <v>47000000</v>
      </c>
      <c r="H7" s="4"/>
    </row>
    <row r="8" spans="2:8" ht="30" x14ac:dyDescent="0.25">
      <c r="B8" s="1" t="s">
        <v>55</v>
      </c>
      <c r="C8" s="2" t="s">
        <v>70</v>
      </c>
      <c r="D8" s="1" t="s">
        <v>65</v>
      </c>
      <c r="E8" s="39">
        <v>66000000</v>
      </c>
    </row>
    <row r="9" spans="2:8" ht="30" x14ac:dyDescent="0.25">
      <c r="B9" s="1" t="s">
        <v>56</v>
      </c>
      <c r="C9" s="2" t="s">
        <v>71</v>
      </c>
      <c r="D9" s="1" t="s">
        <v>65</v>
      </c>
      <c r="E9" s="39">
        <v>67700000</v>
      </c>
    </row>
    <row r="10" spans="2:8" x14ac:dyDescent="0.25">
      <c r="B10" s="20" t="s">
        <v>57</v>
      </c>
      <c r="C10" s="21" t="s">
        <v>72</v>
      </c>
      <c r="D10" s="20" t="s">
        <v>79</v>
      </c>
      <c r="E10" s="39">
        <v>6800000</v>
      </c>
    </row>
    <row r="11" spans="2:8" x14ac:dyDescent="0.25">
      <c r="B11" s="1" t="s">
        <v>58</v>
      </c>
      <c r="C11" s="2" t="s">
        <v>80</v>
      </c>
      <c r="D11" s="1" t="s">
        <v>65</v>
      </c>
      <c r="E11" s="39">
        <v>37500000</v>
      </c>
    </row>
    <row r="12" spans="2:8" x14ac:dyDescent="0.25">
      <c r="B12" s="20" t="s">
        <v>59</v>
      </c>
      <c r="C12" s="21" t="s">
        <v>73</v>
      </c>
      <c r="D12" s="20" t="s">
        <v>79</v>
      </c>
      <c r="E12" s="39">
        <v>6800000</v>
      </c>
    </row>
    <row r="13" spans="2:8" ht="30" x14ac:dyDescent="0.25">
      <c r="B13" s="20" t="s">
        <v>60</v>
      </c>
      <c r="C13" s="21" t="s">
        <v>74</v>
      </c>
      <c r="D13" s="20" t="s">
        <v>79</v>
      </c>
      <c r="E13" s="39">
        <v>6800000</v>
      </c>
    </row>
    <row r="14" spans="2:8" ht="30" x14ac:dyDescent="0.25">
      <c r="B14" s="20" t="s">
        <v>61</v>
      </c>
      <c r="C14" s="21" t="s">
        <v>88</v>
      </c>
      <c r="D14" s="20" t="s">
        <v>79</v>
      </c>
      <c r="E14" s="39">
        <v>6800000</v>
      </c>
    </row>
    <row r="15" spans="2:8" x14ac:dyDescent="0.25">
      <c r="B15" s="1" t="s">
        <v>62</v>
      </c>
      <c r="C15" s="2" t="s">
        <v>75</v>
      </c>
      <c r="D15" s="1" t="s">
        <v>65</v>
      </c>
      <c r="E15" s="39">
        <v>49500000</v>
      </c>
    </row>
    <row r="16" spans="2:8" ht="30" x14ac:dyDescent="0.25">
      <c r="B16" s="20" t="s">
        <v>63</v>
      </c>
      <c r="C16" s="21" t="s">
        <v>76</v>
      </c>
      <c r="D16" s="20" t="s">
        <v>79</v>
      </c>
      <c r="E16" s="39">
        <v>6800000</v>
      </c>
    </row>
    <row r="17" spans="2:9" ht="30" x14ac:dyDescent="0.25">
      <c r="B17" s="20" t="s">
        <v>64</v>
      </c>
      <c r="C17" s="21" t="s">
        <v>77</v>
      </c>
      <c r="D17" s="20" t="s">
        <v>79</v>
      </c>
      <c r="E17" s="39">
        <v>6800000</v>
      </c>
    </row>
    <row r="18" spans="2:9" x14ac:dyDescent="0.25">
      <c r="B18" s="20" t="s">
        <v>84</v>
      </c>
      <c r="C18" s="21" t="s">
        <v>86</v>
      </c>
      <c r="D18" s="20" t="s">
        <v>79</v>
      </c>
      <c r="E18" s="39">
        <v>6800000</v>
      </c>
    </row>
    <row r="19" spans="2:9" x14ac:dyDescent="0.25">
      <c r="B19" s="37" t="s">
        <v>85</v>
      </c>
      <c r="C19" s="42" t="s">
        <v>87</v>
      </c>
      <c r="D19" s="1" t="s">
        <v>65</v>
      </c>
      <c r="E19" s="39">
        <v>9500000</v>
      </c>
    </row>
    <row r="20" spans="2:9" ht="45" x14ac:dyDescent="0.25">
      <c r="B20" s="2" t="s">
        <v>82</v>
      </c>
      <c r="C20" s="1" t="s">
        <v>81</v>
      </c>
      <c r="D20" s="23" t="e">
        <f>-#REF!-I17</f>
        <v>#REF!</v>
      </c>
      <c r="E20" s="39">
        <v>17000000</v>
      </c>
      <c r="F20" s="25"/>
      <c r="G20" s="25"/>
      <c r="H20" s="24"/>
      <c r="I20" s="25"/>
    </row>
    <row r="21" spans="2:9" x14ac:dyDescent="0.25">
      <c r="B21" s="2"/>
      <c r="C21" s="18" t="s">
        <v>7</v>
      </c>
      <c r="D21" s="18"/>
      <c r="E21" s="39">
        <f>+SUM(E4:E20)</f>
        <v>498300000</v>
      </c>
    </row>
    <row r="22" spans="2:9" x14ac:dyDescent="0.25">
      <c r="B22" s="2"/>
      <c r="C22" s="18" t="s">
        <v>8</v>
      </c>
      <c r="D22" s="19">
        <v>0.19</v>
      </c>
      <c r="E22" s="39">
        <f>E21*0.19</f>
        <v>94677000</v>
      </c>
    </row>
    <row r="23" spans="2:9" x14ac:dyDescent="0.25">
      <c r="B23" s="2"/>
      <c r="C23" s="18" t="s">
        <v>9</v>
      </c>
      <c r="D23" s="18"/>
      <c r="E23" s="40">
        <f>E21*1.19</f>
        <v>592977000</v>
      </c>
      <c r="H23" s="22"/>
      <c r="I23" s="22"/>
    </row>
    <row r="24" spans="2:9" x14ac:dyDescent="0.25">
      <c r="E24" s="41"/>
    </row>
    <row r="25" spans="2:9" x14ac:dyDescent="0.25">
      <c r="E25" s="22"/>
      <c r="H25" s="22"/>
    </row>
  </sheetData>
  <mergeCells count="1">
    <mergeCell ref="B2:E2"/>
  </mergeCells>
  <phoneticPr fontId="2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Diseñadores</vt:lpstr>
      <vt:lpstr>Propuesta_2024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2024-06-07T23:39:28Z</dcterms:modified>
</cp:coreProperties>
</file>