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mc:AlternateContent xmlns:mc="http://schemas.openxmlformats.org/markup-compatibility/2006">
    <mc:Choice Requires="x15">
      <x15ac:absPath xmlns:x15ac="http://schemas.microsoft.com/office/spreadsheetml/2010/11/ac" url="/Users/miltongarzon/Desktop/ALCALDIA DE CHIA/CONTRATACION 2024/EVALUACIONES 2024/CMA No.001 DE 2024/EVALUACION FINAL Y SUBSANACIONES FINALES AGOSTO/EVALAUCIONES FINALES AGOSTO 2024/EXCEL/"/>
    </mc:Choice>
  </mc:AlternateContent>
  <xr:revisionPtr revIDLastSave="0" documentId="13_ncr:1_{C7D55B7B-3D22-144E-9F8E-8346C480D6CB}" xr6:coauthVersionLast="47" xr6:coauthVersionMax="47" xr10:uidLastSave="{00000000-0000-0000-0000-000000000000}"/>
  <bookViews>
    <workbookView xWindow="0" yWindow="880" windowWidth="34200" windowHeight="20000" tabRatio="861" activeTab="3" xr2:uid="{00000000-000D-0000-FFFF-FFFF00000000}"/>
  </bookViews>
  <sheets>
    <sheet name="CONSORCIO CANO" sheetId="22" r:id="rId1"/>
    <sheet name="CONSORCIO CBE CHIA" sheetId="29" r:id="rId2"/>
    <sheet name="CS CHIA JI" sheetId="34" r:id="rId3"/>
    <sheet name="C. INTERVENTOR VELNEC" sheetId="30" r:id="rId4"/>
    <sheet name="CONSORCIO TEKVIAL INGENIEROS" sheetId="31" r:id="rId5"/>
    <sheet name="MIRS" sheetId="33" r:id="rId6"/>
    <sheet name="SMMLV" sheetId="28"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23" roundtripDataChecksum="WYWr2aNA51Gaj5LnqyuYqkR04sE2pjgckjl3YyfRjtg="/>
    </ext>
  </extLst>
</workbook>
</file>

<file path=xl/calcChain.xml><?xml version="1.0" encoding="utf-8"?>
<calcChain xmlns="http://schemas.openxmlformats.org/spreadsheetml/2006/main">
  <c r="B39" i="34" l="1"/>
  <c r="B37" i="31"/>
  <c r="B36" i="31"/>
  <c r="J16" i="30" l="1"/>
  <c r="J17" i="29"/>
  <c r="G29" i="34" l="1"/>
  <c r="F29" i="34"/>
  <c r="K17" i="34"/>
  <c r="L18" i="34"/>
  <c r="K16" i="34"/>
  <c r="K15" i="34"/>
  <c r="L17" i="34" l="1"/>
  <c r="B38" i="34"/>
  <c r="H22" i="34"/>
  <c r="L16" i="34"/>
  <c r="B37" i="34"/>
  <c r="J62" i="34"/>
  <c r="B62" i="34"/>
  <c r="I52" i="34"/>
  <c r="B52" i="34"/>
  <c r="B42" i="34"/>
  <c r="C42" i="34" s="1"/>
  <c r="G28" i="34"/>
  <c r="F28" i="34"/>
  <c r="G22" i="34"/>
  <c r="J15" i="33"/>
  <c r="K15" i="33" s="1"/>
  <c r="J57" i="33"/>
  <c r="B57" i="33"/>
  <c r="I47" i="33"/>
  <c r="B47" i="33"/>
  <c r="B37" i="33"/>
  <c r="C37" i="33" s="1"/>
  <c r="J33" i="33"/>
  <c r="C61" i="33" s="1"/>
  <c r="G26" i="33"/>
  <c r="F26" i="33"/>
  <c r="G20" i="33"/>
  <c r="G28" i="31"/>
  <c r="J18" i="31"/>
  <c r="K18" i="31" s="1"/>
  <c r="L15" i="31" l="1"/>
  <c r="B38" i="31"/>
  <c r="H21" i="31"/>
  <c r="L15" i="34"/>
  <c r="J22" i="34" s="1"/>
  <c r="B36" i="34"/>
  <c r="C36" i="34" s="1"/>
  <c r="B33" i="33"/>
  <c r="C33" i="33" s="1"/>
  <c r="H20" i="33"/>
  <c r="L15" i="33"/>
  <c r="J20" i="33" s="1"/>
  <c r="J61" i="31"/>
  <c r="B61" i="31"/>
  <c r="I51" i="31"/>
  <c r="B51" i="31"/>
  <c r="B41" i="31"/>
  <c r="C41" i="31" s="1"/>
  <c r="B35" i="31"/>
  <c r="C35" i="31" s="1"/>
  <c r="F28" i="31"/>
  <c r="G27" i="31"/>
  <c r="F27" i="31"/>
  <c r="G21" i="31"/>
  <c r="J21" i="31" l="1"/>
  <c r="J17" i="30"/>
  <c r="K16" i="30"/>
  <c r="B36" i="30" s="1"/>
  <c r="J15" i="30" l="1"/>
  <c r="K17" i="30" l="1"/>
  <c r="B37" i="30" s="1"/>
  <c r="J60" i="30"/>
  <c r="B60" i="30"/>
  <c r="I50" i="30"/>
  <c r="B50" i="30"/>
  <c r="B40" i="30"/>
  <c r="C40" i="30" s="1"/>
  <c r="J35" i="30"/>
  <c r="C64" i="30" s="1"/>
  <c r="G28" i="30"/>
  <c r="F28" i="30"/>
  <c r="G27" i="30"/>
  <c r="F27" i="30"/>
  <c r="G21" i="30"/>
  <c r="J15" i="22"/>
  <c r="K15" i="22" s="1"/>
  <c r="J16" i="22"/>
  <c r="G28" i="29"/>
  <c r="G27" i="29"/>
  <c r="J15" i="29"/>
  <c r="J16" i="29"/>
  <c r="F28" i="29"/>
  <c r="F27" i="29"/>
  <c r="F26" i="29"/>
  <c r="H21" i="30" l="1"/>
  <c r="L15" i="30"/>
  <c r="J21" i="30" s="1"/>
  <c r="B35" i="30"/>
  <c r="C35" i="30" s="1"/>
  <c r="K16" i="29"/>
  <c r="J59" i="29"/>
  <c r="B59" i="29"/>
  <c r="I49" i="29"/>
  <c r="B49" i="29"/>
  <c r="B39" i="29"/>
  <c r="C39" i="29" s="1"/>
  <c r="G26" i="29"/>
  <c r="G20" i="29"/>
  <c r="K17" i="29"/>
  <c r="B36" i="29" s="1"/>
  <c r="K15" i="29"/>
  <c r="H20" i="29" l="1"/>
  <c r="L15" i="29"/>
  <c r="J20" i="29" s="1"/>
  <c r="B35" i="29"/>
  <c r="C35" i="29" s="1"/>
  <c r="G26" i="22" l="1"/>
  <c r="K16" i="22"/>
  <c r="B47" i="22" l="1"/>
  <c r="L15" i="22" l="1"/>
  <c r="H19" i="22"/>
  <c r="B33" i="22"/>
  <c r="B34" i="22" l="1"/>
  <c r="C33" i="22" s="1"/>
  <c r="G19" i="22" l="1"/>
  <c r="G25" i="22"/>
  <c r="F25" i="22"/>
  <c r="F26" i="22" s="1"/>
  <c r="I47" i="22"/>
  <c r="B37" i="22"/>
  <c r="C37" i="22" s="1"/>
  <c r="J57" i="22" l="1"/>
  <c r="B57" i="22"/>
  <c r="J19" i="2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0" authorId="0" shapeId="0" xr:uid="{00000000-0006-0000-0000-000001000000}">
      <text>
        <r>
          <rPr>
            <b/>
            <sz val="9"/>
            <color rgb="FF000000"/>
            <rFont val="Tahoma"/>
            <family val="2"/>
          </rPr>
          <t>FORMATO 14</t>
        </r>
      </text>
    </comment>
    <comment ref="J40" authorId="0" shapeId="0" xr:uid="{00000000-0006-0000-0000-000002000000}">
      <text>
        <r>
          <rPr>
            <b/>
            <sz val="9"/>
            <color rgb="FF000000"/>
            <rFont val="Tahoma"/>
            <family val="2"/>
          </rPr>
          <t>FORMATO 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2" authorId="0" shapeId="0" xr:uid="{00000000-0006-0000-0100-000001000000}">
      <text>
        <r>
          <rPr>
            <b/>
            <sz val="9"/>
            <color rgb="FF000000"/>
            <rFont val="Tahoma"/>
            <family val="2"/>
          </rPr>
          <t>FORMATO 14</t>
        </r>
      </text>
    </comment>
    <comment ref="J42" authorId="0" shapeId="0" xr:uid="{00000000-0006-0000-0100-000002000000}">
      <text>
        <r>
          <rPr>
            <b/>
            <sz val="9"/>
            <color rgb="FF000000"/>
            <rFont val="Tahoma"/>
            <family val="2"/>
          </rPr>
          <t>FORMATO 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3" authorId="0" shapeId="0" xr:uid="{00000000-0006-0000-0500-000001000000}">
      <text>
        <r>
          <rPr>
            <b/>
            <sz val="9"/>
            <color rgb="FF000000"/>
            <rFont val="Tahoma"/>
            <family val="2"/>
          </rPr>
          <t>FORMATO 14</t>
        </r>
      </text>
    </comment>
    <comment ref="J45" authorId="0" shapeId="0" xr:uid="{00000000-0006-0000-0500-000002000000}">
      <text>
        <r>
          <rPr>
            <b/>
            <sz val="9"/>
            <color rgb="FF000000"/>
            <rFont val="Tahoma"/>
            <family val="2"/>
          </rPr>
          <t>FORMATO 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2" authorId="0" shapeId="0" xr:uid="{00000000-0006-0000-0200-000001000000}">
      <text>
        <r>
          <rPr>
            <b/>
            <sz val="9"/>
            <color rgb="FF000000"/>
            <rFont val="Tahoma"/>
            <family val="2"/>
          </rPr>
          <t>FORMATO 14</t>
        </r>
      </text>
    </comment>
    <comment ref="J43" authorId="0" shapeId="0" xr:uid="{00000000-0006-0000-0200-000002000000}">
      <text>
        <r>
          <rPr>
            <b/>
            <sz val="9"/>
            <color rgb="FF000000"/>
            <rFont val="Tahoma"/>
            <family val="2"/>
          </rPr>
          <t>FORMATO 6</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2" authorId="0" shapeId="0" xr:uid="{00000000-0006-0000-0300-000001000000}">
      <text>
        <r>
          <rPr>
            <b/>
            <sz val="9"/>
            <color rgb="FF000000"/>
            <rFont val="Tahoma"/>
            <family val="2"/>
          </rPr>
          <t>FORMATO 14</t>
        </r>
      </text>
    </comment>
    <comment ref="J44" authorId="0" shapeId="0" xr:uid="{00000000-0006-0000-0300-000002000000}">
      <text>
        <r>
          <rPr>
            <b/>
            <sz val="9"/>
            <color rgb="FF000000"/>
            <rFont val="Tahoma"/>
            <family val="2"/>
          </rPr>
          <t>FORMATO 6</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0" authorId="0" shapeId="0" xr:uid="{00000000-0006-0000-0400-000001000000}">
      <text>
        <r>
          <rPr>
            <b/>
            <sz val="9"/>
            <color rgb="FF000000"/>
            <rFont val="Tahoma"/>
            <family val="2"/>
          </rPr>
          <t>FORMATO 14</t>
        </r>
      </text>
    </comment>
    <comment ref="J40" authorId="0" shapeId="0" xr:uid="{00000000-0006-0000-0400-000002000000}">
      <text>
        <r>
          <rPr>
            <b/>
            <sz val="9"/>
            <color rgb="FF000000"/>
            <rFont val="Tahoma"/>
            <family val="2"/>
          </rPr>
          <t>FORMATO 6</t>
        </r>
      </text>
    </comment>
  </commentList>
</comments>
</file>

<file path=xl/sharedStrings.xml><?xml version="1.0" encoding="utf-8"?>
<sst xmlns="http://schemas.openxmlformats.org/spreadsheetml/2006/main" count="527" uniqueCount="111">
  <si>
    <t>Proponente</t>
  </si>
  <si>
    <t>Integrantes</t>
  </si>
  <si>
    <t>Participacion</t>
  </si>
  <si>
    <t xml:space="preserve"> Valor en $</t>
  </si>
  <si>
    <t>Valor en SMMLV</t>
  </si>
  <si>
    <t>P.O. Valor en $</t>
  </si>
  <si>
    <t>Presupuesto Oficial</t>
  </si>
  <si>
    <t>2. REGISTRO UNICO DE PROPONENTES</t>
  </si>
  <si>
    <t>No. De Certificado</t>
  </si>
  <si>
    <t>Fecha de expediciòn</t>
  </si>
  <si>
    <t xml:space="preserve">Verificado </t>
  </si>
  <si>
    <t>3. CRITERIOS DE EVALUACIÓN, ASIGNACIÓN DE PUNTAJE Y CRITERIOS DE DESEMPATE</t>
  </si>
  <si>
    <t>PROPONENTE</t>
  </si>
  <si>
    <t>DESCUENTO PUNTAJE</t>
  </si>
  <si>
    <t>TOTAL PUNTOS</t>
  </si>
  <si>
    <t>CUMPLE</t>
  </si>
  <si>
    <t>Año</t>
  </si>
  <si>
    <t>Salario mínimo mensual</t>
  </si>
  <si>
    <t>VERIFICADO</t>
  </si>
  <si>
    <t>P.O. Valor SMMLV</t>
  </si>
  <si>
    <t>“Formato 8 - Aceptación y cumplimiento de la formación académica y la experiencia del personal clave evaluable”</t>
  </si>
  <si>
    <t>CUMPLE  (SI/NO)</t>
  </si>
  <si>
    <t>FORMA DE VERIFICACIÓN Y ASIGNACIÓN DE PUNTAJE POR LA EXPERIENCIA DEL PROPONENTE</t>
  </si>
  <si>
    <t>CONTRATOS APORTADOS CONFORME EL VALOR EN SMMLV</t>
  </si>
  <si>
    <t>PROMEDIO DE CONTRATOS ACREDITADOS PARA EXPERIENCIA, EXPRESADO EN SMMLV</t>
  </si>
  <si>
    <t xml:space="preserve">TRM APLICADA </t>
  </si>
  <si>
    <t>PUNTAJE 10</t>
  </si>
  <si>
    <t>PUNTAJE(0-20)</t>
  </si>
  <si>
    <t>ACREDITA REQUISITO - FORMATO 7 – PUNTAJE DE INDUSTRIA NACIONAL
FORMATO 7A – PROMOCIÓN DE SERVICIOS NACIONALES O CON TRATO NACIONAL</t>
  </si>
  <si>
    <t>VINCULACIÓN DE PERSONAS CON DISCAPACIDAD</t>
  </si>
  <si>
    <t>PUNTAJE (0-1)</t>
  </si>
  <si>
    <t>Las Entidades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</si>
  <si>
    <t>-</t>
  </si>
  <si>
    <t>ANEXO EVALUACION DE EXPERIENCIA, TECNICA Y PUNTUABLE CMA-001-2024</t>
  </si>
  <si>
    <t>INTERVENTORÍA TÉCNICA, ADMINISTRATIVA, FINANCIERA, AMBIENTAL Y SST PARA EL MEJORAMIENTO DE LAS VÍAS DEL MUNICIPIO DE CHÍA, CUNDINAMARCA.</t>
  </si>
  <si>
    <t>INTERVENTORÍA A PROYECTOS DE: CONSTRUCCIÓN O RECONSTRUCCIÓN O MEJORAMIENTO EN PAVIMENTO ASFÁLTICO O CONCRETO HIDRÁULICO O PLACA HUELLA DE VÍAS PRIMARIAS O SECUNDARIAS O VÍAS TERCIARIAS O VÍAS URBANAS O PISTAS DE AEROPUERTOS
Nota 1: Se aclara que también será válida la experiencia que haya sido ejecutada a través de interventoría a alguna de las actividades constructivas de la experiencia general para Vías en Asfalto Natural o
Asfaltita.
Nota 2: En caso que el proyecto a realizar la interventoría corresponda a pavimento articulado o adoquinado, también será válida la acreditación de la experiencia en este tipo de pavimento por parte de los Proponentes.</t>
  </si>
  <si>
    <t>El Proponente acreditará que la sumatoria de los
contratos aportados como experiencia es mayor o igual al cien por ciento (100 %) respecto del valor
total del Presupuesto Oficial establecido para el Proceso de Contratación expresado en SMMLV</t>
  </si>
  <si>
    <t>10.1.3 CLASIFICACIÓN DE LA EXPERIENCIA EN EL “CLASIFICADOR DE BIENES, OBRAS Y SERVICIOS DE LAS NACIONES UNIDAS”
Los contratos aportados para efectos de acreditación de la experiencia requerida deben estar clasificados en alguno de los siguientes códigos: 81101500 - 80101600</t>
  </si>
  <si>
    <t>CLASIFICACIÓN DE LA EXPERIENCIA EN EL “CLASIFICADOR DE BIENES, OBRAS Y SERVICIOS DE LAS NACIONES UNIDAS” 81101500 - 80101600</t>
  </si>
  <si>
    <t>1. EXPERIENCIA GENERAL, 2.2 INTERVENTORÍA A PROYECTOS DE MEJORAMIENTO EN VÍAS TERCIARIAS</t>
  </si>
  <si>
    <t>PROMEDIO - EXPERIENCIA EN SMMLV</t>
  </si>
  <si>
    <t xml:space="preserve">Valor en SMMLV por porcentaje de participación </t>
  </si>
  <si>
    <t>METODO (Media geométrica)</t>
  </si>
  <si>
    <t>TMR - VIGENTE 9 DE MAYO 2024, VALOR 3,902.63 COP</t>
  </si>
  <si>
    <t>4.2 EQUIPO DE TRABAJO (Personal Clave Evaluable)</t>
  </si>
  <si>
    <t>La asignación de puntaje relacionada con el “Equipo de trabajo (Personal Clave Evaluable)” se
realizará de la siguiente manera:</t>
  </si>
  <si>
    <t>4.2.1 EXPERIENCIA ESPECÍFICA ADICIONAL
La Entidad asignará cinco (5) puntos al Proponente que se comprometa con el diligenciamiento del
“Formato 9 - Experiencia y formación académica adicional del Personal Clave Evaluable” a acreditar
que tienen un (1) año de experiencia específica adicional a la definida en la “Matriz 4</t>
  </si>
  <si>
    <t>4.2.2 FORMACIÓN ACADÉMICA ADICIONAL
La Entidad asignará cinco (5) puntos al Proponente que se comprometa con el diligenciamiento del
“Formato 9 – Experiencia y formación académica adicional del Personal Clave Evaluable” a acreditar
que tienen una formación académica adicional a la definida en la “Matriz 4</t>
  </si>
  <si>
    <t>4.3 FACTOR DE SOSTENIBILIDAD
La Entidad asignará un (1) punto al Proponente que se comprometa con el diligenciamiento del
“Formato 12 – Factor de sostenibilidad”</t>
  </si>
  <si>
    <t>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t>
  </si>
  <si>
    <t xml:space="preserve">      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t>
  </si>
  <si>
    <t>4.4. APOYO A LA INDUSTRIA NACIONAL</t>
  </si>
  <si>
    <t>La Entidad asignará un (1) punto al Proponente que acredite el número mínimo de personas en condición de discapacidad, de acuerdo con el número total de trabajadores de la planta de su personal, en los términos señalados en el artículo 2.2.1.2.4.2.6. del Decreto 1082 de 2015.</t>
  </si>
  <si>
    <t>Asimismo, las Entidades deberán 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 a los Consorcios y a las Uniones Temporales si alguno de sus integrantes se encuentra en la situación
anterior.</t>
  </si>
  <si>
    <t>CONSORCIO CANO</t>
  </si>
  <si>
    <t>CARLOS HUMBERTO
ARAGON,: 90%</t>
  </si>
  <si>
    <t>NOGARA INGENIERIA
SAS; 10%</t>
  </si>
  <si>
    <t>ACREDITA LOS CODIGOS : 81101500 - 80101600</t>
  </si>
  <si>
    <t>SI</t>
  </si>
  <si>
    <t>AA24812848</t>
  </si>
  <si>
    <t>Interventoría a la Construcción, rehabilitación y mejoramiento de las vías primarias y secundarias, en pavimento asfaltico, a cargo del Departamento de Casanare</t>
  </si>
  <si>
    <t>REALIZAR LA INTERVENTORIA TECNICA FINANCIERA Y JURIDICA PARA EL MANTENIMIENTO EN PAVIMENTO ASFALTICO E HIDRAULICO DE LAS VIAS URBANAS Y RURALES DEL MUNICIPIO DE PITALITO</t>
  </si>
  <si>
    <t>ACREDITA LOS CODIGOS: 81101500 - 80101600</t>
  </si>
  <si>
    <t>AA24811217</t>
  </si>
  <si>
    <t>Consorcio CBE CHIA</t>
  </si>
  <si>
    <t>CONSTRUCCIONES BETANIA SAS: 35%</t>
  </si>
  <si>
    <t>EDILBERTO GUEVARA VASQUEZ: 30%</t>
  </si>
  <si>
    <t>ASOCIACION DE MUNICIPIOS SOSTENIBLES DE COLOMBIA: 35%</t>
  </si>
  <si>
    <t>INTERVENTORIA TECNICA ADMINISTRATIVA ,FINANCIERA Y AMBIENTAL PARA EL MANTENIMIENTO DE LA VIA COROZAL, SAN JUAN DE BETULIA - SINCE MUNICIPIOS DE COROZAL, SAN JUAN DE BETULIA Y SINCE, DEPARTAMENTO DE SUCRE Y CONSTRUCCION DE PAVIMENTO RIGIDO EN LA CRA 3 ENTRE CALLE 5 Y 3B EN EL CORREGIMIENTO DE LA ARENA Y CONSTRUCCION DE BOXCOULVERTS SOBRE EL ARROYO SAN ANTONIO DE LA VIA SAN ANTONIO - LAS HUERTAS , MUNICIPIO DE SINCELEJO DEPARTAMENTO DE SUCRE</t>
  </si>
  <si>
    <t>2VCD4Dq7St</t>
  </si>
  <si>
    <t>INTERVENTORIA INTEGRAL AL CONTRATO QUE SE GENERO DE LA LICITACION PUBLICA LP-MG-01-2017 Y AL CONTRATO GENERADO DE LA LICITACION PUBLICA MG-003-2017, CUYOS OBJETOS SON REHABILITACION DE LA VIA EL MALAGANO, CAMPO SANTO Y LAS MOCHILAS ZONA RURAL DE GUARANDA - SUCRE Y CONSTRUCCION DE PAVIEMNTO RIGIDO Y OBRAS DE URBANISMO EN LA CRA 7 ENTRE CRA 9,10,11 Y 11A DEL BARRIO SAN CAMILOY LA CRA 9 ENTRE CALLES 4,5 Y 6 DEL BARRIO PUEBLO NUEVO ZONA URBANA DEL MUNICIPIO DE GUARANDA DEPARTAMENTO DE SUCRE</t>
  </si>
  <si>
    <t>ACREDITA LOS CODIGOS: 80101600</t>
  </si>
  <si>
    <t>CONVENIO INTERADMINISTRITIVO PARA LA INTERVENTORÌA TÈCNICA, ADMINISTRATIVA, FINANCIERA Y AMBIENTAL EN LA
EJECUCIÒN DEL PROYECTO DE INVERSIÒN DE INFRAESTRUCTURA DE TRASNPORTE, CONSISTENTE EN EL MEJORAMIENTO DE CAPA DE RODADURA CON PLACA HUELLA EN ZONA RURAL DEL MUNICIPIO DESAN PEDRO DE URABÀ , ANTIOQUÌA; EJECUCIÒN CONFORME A LAS ESPECIFICIDADES TÈCNICAS VIABILIZADAS POR EL OCAD-PAZ ACUERDO 23 Y APROBACIÒN POR PARTE DEL DNP DEL GOBIERNO NACIONAL, A  EFECTOS DE FINANCIACIÒN CON RECURSOS DEL SISTEMA DE GENERAL DE REGALIAS.</t>
  </si>
  <si>
    <t>umZ4JxFcUX</t>
  </si>
  <si>
    <t>DpqMZ2eDUY</t>
  </si>
  <si>
    <t>VELNEC SAS: 95%</t>
  </si>
  <si>
    <t>VELNEC INGENIERIA SAS  BIC: 5%</t>
  </si>
  <si>
    <t xml:space="preserve">INTERVENTORIA TECNICA,ADMINISTRATIVA,A PRECIO GLOBAL FIJO AL CONTRATO PARA DISEÑO Y CONSTRUCCION DE PAVIMENTOS LOCALES EN LA LOCALIDAD DE SUBA SECTOR RINCON SUBA </t>
  </si>
  <si>
    <t xml:space="preserve">INTERVENTORIA TECNICA,ADMINISTRATIVA,A PRECIO GLOBAL FIJO AL CONTRATO PARA DISEÑO Y CONSTRUCCION DE PAVIMENTOS LOCALES EN LA LOCALIDAD DE BOSA SECTOR JOSE ANTONIO GALAN  </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</si>
  <si>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</si>
  <si>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NO</t>
  </si>
  <si>
    <t>CONSORCIO INTERVENTOR VELNEC</t>
  </si>
  <si>
    <t>AA24715688</t>
  </si>
  <si>
    <t>AA24715781</t>
  </si>
  <si>
    <t>INPROTEKTO LIMITADA: 50%</t>
  </si>
  <si>
    <t>BRAIN INGENIERÍA VIAL S.A.S.: 50%</t>
  </si>
  <si>
    <t>INTERVENTORÍA TÉCNICA PARA LAS VÍAS INTERMEDIAS Y LOCALES QUE EJECUTAN URBANIZADORES Y/O TERCEROS EN BOGOTÁ D.C. VALIDACION DE LOS DISEÑOS Y OBRAS DE VIAS, DISEÑO GEOMETRICO, ESPACIO PUBLICO, PLANES DE MANEJO DE TRAFICO E INTEGRACION DE LOS SISTEMAS DE MOVILIDAD Y DE REDES DE SERVICIOS PUBLICOS, PLAN DE MANEJO AMBIENTAL Y S&amp;SOMA</t>
  </si>
  <si>
    <t>INTERVENTORÍA TÉCNICA, ADMINISTRATIVA, FINANCIERA Y AMBIENTAL PARA EL MANTENIMIENTO Y MEJORAMIENTO DE VÍAS TERCIARIAS DEL PROGRAMA "COLOMBIA RURAL" EN LOS MUNICIPIOS DEL DEPARTAMENTO DE SUCRE</t>
  </si>
  <si>
    <t>INTERVENTORIA TECNICA, ADMINISTRATIVA, FINANCIERA Y AMBIENTAL PARA EL MANTENIMIENTO Y MEJORAMIENTO DE VIAS TERCIARIAS DEL PROGRAMA "COLOMBIA RURAL" EN LOS MUNICIPIOS DEL DEPARTAMENTO DE ANTIOQUIA - GRUPO 1</t>
  </si>
  <si>
    <t>AA24722144</t>
  </si>
  <si>
    <t>AA24767557</t>
  </si>
  <si>
    <t>INTERVENTORIA TECNICA, ADMINISTRATIVA, FINANCIERA, LEGAL, SOCIAL, SEGURIDAD Y SALUD EN EL TRABAJO Y MEDIO AMBIENTE DE LAS OBRAS DE MANTENIMIENTO Y REHABILITACION PARA LA CONSERVACION DE LA MALLA VIAL LOCAL, QUE PERMITA COMPLEMENTAR LA EJECUCION MISIONAL DE LA UMV EN LOS PROGRAMAS Y PROYECTOS QUE SE ENCUENTRAN A CARGO DE LA ENTIDAD, PARA LOS GRUPOS 1, 2, 3, 4 Y 5 EN LA CIUDAD DE BOGOTA D.C.</t>
  </si>
  <si>
    <t>ACREDITA LOS CODIGOS:  80101600</t>
  </si>
  <si>
    <t>AA24790452</t>
  </si>
  <si>
    <t>JPS INGENIERIA S.A.S. (LIDER): 90%</t>
  </si>
  <si>
    <t>INFRAING SAS: 10%</t>
  </si>
  <si>
    <t>INTERVENTORÍA PARA EL MEJORAMIENTO Y MANTENIMIENTO CARRETERA HONDA · RIO ERMITAÑO, RUTA 4510, SECTORES DEL  PR20+000 AL PR67+0000 Y DEL PR86+0000 AL PR106+0400 Y  SECTOR RÍO ERMITAÑO· SAN ALBERTO RUTA 45 TRAMO 4511 Y  4513</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</si>
  <si>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</si>
  <si>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 xml:space="preserve">INTERVENTORIA TECNICA ADMINSTRATIVA Y FINANCIERA DEL CONTRATO DE OBRA PUBLICA Nº LP 006-2011 cuyo Objeto es: CONSTRUCCIÓN ALCANTARILLADO Y PAVIMENTO EN CONCRETO RÍGIDO DE LA CALLE 4TA ENTRE LAS CARRERAS 18 Y 1C DEL CASCO URBANO DEL MUNICIPIO DE FLORIAN SANTANDER. </t>
  </si>
  <si>
    <t xml:space="preserve">ASESORIA E INTERVENTORIA TÉCNICA ADMINISTRAlTVA Y FINANCIERA PARA LA CONSTRUCCIÓN DE CORREDORES DEL SISTEMA DE TRANSPORTE MASIVO MEGABÚS. CONSTRUCCIÓN AVENIDA SAN MATEO. INTERSECClóN AVENIDA SAN MATEO  -AVENIDA. DE LAS AMÉRICAS FASE 1, MUNICIPIO DE PEREIRA.
</t>
  </si>
  <si>
    <t>AA24828824</t>
  </si>
  <si>
    <t>CONSORCIO TEKVIAL INGENIEROS</t>
  </si>
  <si>
    <t>MIRS LATINOAMERICA S.A.S</t>
  </si>
  <si>
    <t>CONSORCIO CHIA JI</t>
  </si>
  <si>
    <t>BRAIN INGENIERÍA VIAL S.A.S.: 50% (RUP ok)</t>
  </si>
  <si>
    <t>INPROTEKTO LIMITADA: 50% (RUP ok)</t>
  </si>
  <si>
    <t>KYARA NAYVITH AMEIDA GAMARRA, 1.140.819.809: 35%</t>
  </si>
  <si>
    <t>UMBRELLA ORGANIZATION S.A.S., 901.426.704-4: 35%</t>
  </si>
  <si>
    <t>JUDITH DEL SOCORRO GAMARRA NOVOA, 32.707.782: 30%</t>
  </si>
  <si>
    <t>OBSERVACION</t>
  </si>
  <si>
    <t>EL PROPONENTE SE ENCUENTRA RECHAZADO JURIDICAMENTE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</si>
</sst>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4" formatCode="_-&quot;$&quot;\ * #,##0.00_-;\-&quot;$&quot;\ * #,##0.00_-;_-&quot;$&quot;\ * &quot;-&quot;??_-;_-@_-"/>
    <numFmt numFmtId="43" formatCode="_-* #,##0.00_-;\-* #,##0.00_-;_-* &quot;-&quot;??_-;_-@_-"/>
    <numFmt numFmtId="164" formatCode="_ * #,##0_ ;_ * \-#,##0_ ;_ * &quot;-&quot;??_ ;_ @_ "/>
    <numFmt numFmtId="165" formatCode="[$$-240A]\ #,##0.00"/>
    <numFmt numFmtId="166" formatCode="&quot;$&quot;\ #,##0.00"/>
    <numFmt numFmtId="167" formatCode="&quot;$&quot;#,##0.00"/>
    <numFmt numFmtId="168" formatCode="[$$-240A]#,##0.00"/>
    <numFmt numFmtId="169" formatCode="_-* #,##0.00\ _P_t_s_-;\-* #,##0.00\ _P_t_s_-;_-* &quot;-&quot;??\ _P_t_s_-;_-@_-"/>
    <numFmt numFmtId="170" formatCode="_(&quot;$&quot;\ * #,##0.00_);_(&quot;$&quot;\ * \(#,##0.00\);_(&quot;$&quot;\ * &quot;-&quot;??_);_(@_)"/>
    <numFmt numFmtId="171" formatCode="_-* #,##0\ _P_t_s_-;\-* #,##0\ _P_t_s_-;_-* &quot;-&quot;??\ _P_t_s_-;_-@_-"/>
    <numFmt numFmtId="172" formatCode="[$$]\ #,##0.00;\-[$$]\ #,##0.00"/>
    <numFmt numFmtId="173" formatCode="_-* #,##0.00_-;\-* #,##0.00_-;_-* &quot;-&quot;_-;_-@_-"/>
  </numFmts>
  <fonts count="14" x14ac:knownFonts="1">
    <font>
      <sz val="10"/>
      <color rgb="FF000000"/>
      <name val="Arial"/>
      <scheme val="minor"/>
    </font>
    <font>
      <sz val="11"/>
      <color theme="1"/>
      <name val="Arial"/>
      <family val="2"/>
      <scheme val="minor"/>
    </font>
    <font>
      <sz val="10"/>
      <name val="Arial"/>
      <family val="2"/>
    </font>
    <font>
      <sz val="10"/>
      <name val="Arial"/>
      <family val="2"/>
    </font>
    <font>
      <b/>
      <sz val="9"/>
      <name val="Arial"/>
      <family val="2"/>
    </font>
    <font>
      <sz val="9"/>
      <name val="Arial"/>
      <family val="2"/>
    </font>
    <font>
      <sz val="9"/>
      <color theme="1"/>
      <name val="Arial"/>
      <family val="2"/>
    </font>
    <font>
      <sz val="10"/>
      <color rgb="FF000000"/>
      <name val="Arial"/>
      <family val="2"/>
      <scheme val="minor"/>
    </font>
    <font>
      <sz val="10"/>
      <color theme="1"/>
      <name val="Arial"/>
      <family val="2"/>
    </font>
    <font>
      <b/>
      <sz val="11"/>
      <color theme="1"/>
      <name val="Arial"/>
      <family val="2"/>
    </font>
    <font>
      <b/>
      <sz val="9"/>
      <color rgb="FF000000"/>
      <name val="Tahoma"/>
      <family val="2"/>
    </font>
    <font>
      <b/>
      <sz val="9"/>
      <color rgb="FFFF0000"/>
      <name val="Arial"/>
      <family val="2"/>
    </font>
    <font>
      <b/>
      <sz val="9"/>
      <color theme="1"/>
      <name val="Arial"/>
      <family val="2"/>
    </font>
    <font>
      <b/>
      <sz val="28"/>
      <color theme="1"/>
      <name val="Arial"/>
      <family val="2"/>
    </font>
  </fonts>
  <fills count="8">
    <fill>
      <patternFill patternType="none"/>
    </fill>
    <fill>
      <patternFill patternType="gray125"/>
    </fill>
    <fill>
      <patternFill patternType="solid">
        <fgColor rgb="FFF0F4FA"/>
      </patternFill>
    </fill>
    <fill>
      <patternFill patternType="solid">
        <fgColor rgb="FFFFFFFF"/>
      </patternFill>
    </fill>
    <fill>
      <patternFill patternType="solid">
        <fgColor rgb="FFD6EAF8"/>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rgb="FF979991"/>
      </left>
      <right style="medium">
        <color indexed="64"/>
      </right>
      <top style="medium">
        <color indexed="64"/>
      </top>
      <bottom style="thin">
        <color rgb="FF979991"/>
      </bottom>
      <diagonal/>
    </border>
    <border>
      <left style="medium">
        <color indexed="64"/>
      </left>
      <right/>
      <top style="thin">
        <color rgb="FF979991"/>
      </top>
      <bottom style="thin">
        <color rgb="FF979991"/>
      </bottom>
      <diagonal/>
    </border>
    <border>
      <left style="thin">
        <color rgb="FF979991"/>
      </left>
      <right style="medium">
        <color indexed="64"/>
      </right>
      <top style="thin">
        <color rgb="FF979991"/>
      </top>
      <bottom style="thin">
        <color rgb="FF97999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rgb="FF979991"/>
      </top>
      <bottom/>
      <diagonal/>
    </border>
    <border>
      <left style="thin">
        <color rgb="FF979991"/>
      </left>
      <right style="medium">
        <color indexed="64"/>
      </right>
      <top style="thin">
        <color rgb="FF979991"/>
      </top>
      <bottom/>
      <diagonal/>
    </border>
    <border>
      <left style="thin">
        <color rgb="FF979991"/>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s>
  <cellStyleXfs count="13">
    <xf numFmtId="0" fontId="0" fillId="0" borderId="0"/>
    <xf numFmtId="0" fontId="2" fillId="0" borderId="0"/>
    <xf numFmtId="169" fontId="3" fillId="0" borderId="0" applyFont="0" applyFill="0" applyBorder="0" applyAlignment="0" applyProtection="0"/>
    <xf numFmtId="9" fontId="3" fillId="0" borderId="0" applyFont="0" applyFill="0" applyBorder="0" applyAlignment="0" applyProtection="0"/>
    <xf numFmtId="170" fontId="3"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3" fillId="0" borderId="0"/>
    <xf numFmtId="41" fontId="7" fillId="0" borderId="0" applyFont="0" applyFill="0" applyBorder="0" applyAlignment="0" applyProtection="0"/>
    <xf numFmtId="43" fontId="7" fillId="0" borderId="0" applyFont="0" applyFill="0" applyBorder="0" applyAlignment="0" applyProtection="0"/>
  </cellStyleXfs>
  <cellXfs count="244">
    <xf numFmtId="0" fontId="0" fillId="0" borderId="0" xfId="0"/>
    <xf numFmtId="0" fontId="4" fillId="0" borderId="0" xfId="1" applyFont="1"/>
    <xf numFmtId="0" fontId="5" fillId="0" borderId="0" xfId="1" applyFont="1"/>
    <xf numFmtId="169" fontId="5" fillId="0" borderId="0" xfId="2" applyFont="1" applyFill="1"/>
    <xf numFmtId="164" fontId="5" fillId="0" borderId="0" xfId="2" applyNumberFormat="1" applyFont="1" applyFill="1"/>
    <xf numFmtId="0" fontId="4" fillId="0" borderId="0" xfId="1" applyFont="1" applyAlignment="1">
      <alignment vertical="center" wrapText="1"/>
    </xf>
    <xf numFmtId="165" fontId="5" fillId="0" borderId="0" xfId="1" applyNumberFormat="1" applyFont="1" applyAlignment="1">
      <alignment wrapText="1"/>
    </xf>
    <xf numFmtId="0" fontId="5" fillId="0" borderId="0" xfId="1" applyFont="1" applyAlignment="1">
      <alignment horizontal="center" vertical="center" wrapText="1"/>
    </xf>
    <xf numFmtId="9" fontId="5" fillId="0" borderId="0" xfId="1" applyNumberFormat="1" applyFont="1" applyAlignment="1">
      <alignment horizontal="center" vertical="center" wrapText="1"/>
    </xf>
    <xf numFmtId="14" fontId="5" fillId="0" borderId="0" xfId="1" applyNumberFormat="1" applyFont="1" applyAlignment="1">
      <alignment horizontal="center" vertical="center" wrapText="1"/>
    </xf>
    <xf numFmtId="9" fontId="5" fillId="0" borderId="0" xfId="1" quotePrefix="1" applyNumberFormat="1" applyFont="1" applyAlignment="1">
      <alignment horizontal="center" vertical="center" wrapText="1"/>
    </xf>
    <xf numFmtId="166" fontId="5" fillId="0" borderId="0" xfId="1" applyNumberFormat="1" applyFont="1" applyAlignment="1">
      <alignment horizontal="center" vertical="center" wrapText="1"/>
    </xf>
    <xf numFmtId="0" fontId="5" fillId="0" borderId="0" xfId="1" applyFont="1" applyAlignment="1">
      <alignment wrapText="1"/>
    </xf>
    <xf numFmtId="0" fontId="4" fillId="0" borderId="0" xfId="1" applyFont="1" applyAlignment="1">
      <alignment horizontal="center" vertical="center" wrapText="1"/>
    </xf>
    <xf numFmtId="0" fontId="5" fillId="0" borderId="1" xfId="1" applyFont="1" applyBorder="1" applyAlignment="1">
      <alignment horizontal="center" vertical="center" wrapText="1"/>
    </xf>
    <xf numFmtId="9" fontId="5" fillId="0" borderId="1" xfId="3" applyFont="1" applyBorder="1" applyAlignment="1">
      <alignment horizontal="center" vertical="center" wrapText="1"/>
    </xf>
    <xf numFmtId="0" fontId="5" fillId="0" borderId="0" xfId="1" quotePrefix="1" applyFont="1" applyAlignment="1">
      <alignment horizontal="center" vertical="center" wrapText="1"/>
    </xf>
    <xf numFmtId="167" fontId="5" fillId="0" borderId="0" xfId="3" applyNumberFormat="1" applyFont="1" applyFill="1" applyBorder="1" applyAlignment="1">
      <alignment horizontal="right" vertical="center" wrapText="1"/>
    </xf>
    <xf numFmtId="2" fontId="5" fillId="0" borderId="0" xfId="4" applyNumberFormat="1" applyFont="1" applyFill="1" applyBorder="1" applyAlignment="1">
      <alignment horizontal="center" vertical="center" wrapText="1"/>
    </xf>
    <xf numFmtId="2" fontId="5" fillId="0" borderId="0" xfId="1" quotePrefix="1" applyNumberFormat="1" applyFont="1" applyAlignment="1">
      <alignment horizontal="center" vertical="center" wrapText="1"/>
    </xf>
    <xf numFmtId="2" fontId="6" fillId="0" borderId="0" xfId="1" quotePrefix="1" applyNumberFormat="1" applyFont="1" applyAlignment="1">
      <alignment horizontal="center" vertical="center" wrapText="1"/>
    </xf>
    <xf numFmtId="171" fontId="4" fillId="0" borderId="0" xfId="2" applyNumberFormat="1" applyFont="1" applyFill="1" applyBorder="1" applyAlignment="1">
      <alignment horizontal="center" vertical="center" wrapText="1"/>
    </xf>
    <xf numFmtId="2" fontId="5" fillId="0" borderId="0" xfId="1" applyNumberFormat="1" applyFont="1" applyAlignment="1">
      <alignment horizontal="center" vertical="center" wrapText="1"/>
    </xf>
    <xf numFmtId="0" fontId="4" fillId="0" borderId="0" xfId="1" applyFont="1" applyAlignment="1">
      <alignment horizontal="left" vertical="center" wrapText="1"/>
    </xf>
    <xf numFmtId="9" fontId="5" fillId="0" borderId="0" xfId="3" applyFont="1" applyFill="1" applyBorder="1" applyAlignment="1">
      <alignment horizontal="center" vertical="center" wrapText="1"/>
    </xf>
    <xf numFmtId="2" fontId="4" fillId="0" borderId="0" xfId="1" applyNumberFormat="1" applyFont="1" applyAlignment="1">
      <alignment horizontal="center" vertical="center" wrapText="1"/>
    </xf>
    <xf numFmtId="14" fontId="5" fillId="0" borderId="1" xfId="1" applyNumberFormat="1" applyFont="1" applyBorder="1" applyAlignment="1">
      <alignment horizontal="center" vertical="center" wrapText="1"/>
    </xf>
    <xf numFmtId="0" fontId="5" fillId="0" borderId="0" xfId="1" applyFont="1" applyAlignment="1">
      <alignment vertical="center" wrapText="1"/>
    </xf>
    <xf numFmtId="168" fontId="5" fillId="0" borderId="0" xfId="4" applyNumberFormat="1" applyFont="1" applyFill="1" applyBorder="1" applyAlignment="1">
      <alignment horizontal="right" vertical="center" wrapText="1"/>
    </xf>
    <xf numFmtId="0" fontId="9" fillId="2" borderId="24" xfId="0" applyFont="1" applyFill="1" applyBorder="1" applyAlignment="1">
      <alignment horizontal="center" vertical="center" wrapText="1"/>
    </xf>
    <xf numFmtId="0" fontId="9" fillId="2" borderId="25" xfId="0" applyFont="1" applyFill="1" applyBorder="1" applyAlignment="1">
      <alignment horizontal="center" vertical="center" wrapText="1"/>
    </xf>
    <xf numFmtId="1" fontId="8" fillId="2" borderId="26" xfId="0" applyNumberFormat="1" applyFont="1" applyFill="1" applyBorder="1" applyAlignment="1">
      <alignment horizontal="left" vertical="center" wrapText="1"/>
    </xf>
    <xf numFmtId="172" fontId="8" fillId="3" borderId="27" xfId="0" applyNumberFormat="1" applyFont="1" applyFill="1" applyBorder="1" applyAlignment="1">
      <alignment horizontal="right" vertical="center" wrapText="1"/>
    </xf>
    <xf numFmtId="1" fontId="8" fillId="4" borderId="26" xfId="0" applyNumberFormat="1" applyFont="1" applyFill="1" applyBorder="1" applyAlignment="1">
      <alignment horizontal="left" vertical="center" wrapText="1"/>
    </xf>
    <xf numFmtId="172" fontId="8" fillId="4" borderId="27" xfId="0" applyNumberFormat="1" applyFont="1" applyFill="1" applyBorder="1" applyAlignment="1">
      <alignment horizontal="right" vertical="center" wrapText="1"/>
    </xf>
    <xf numFmtId="1" fontId="8" fillId="0" borderId="26" xfId="0" applyNumberFormat="1" applyFont="1" applyBorder="1" applyAlignment="1">
      <alignment horizontal="left" vertical="center" wrapText="1"/>
    </xf>
    <xf numFmtId="172" fontId="8" fillId="0" borderId="27" xfId="0" applyNumberFormat="1" applyFont="1" applyBorder="1" applyAlignment="1">
      <alignment horizontal="right" vertical="center" wrapText="1"/>
    </xf>
    <xf numFmtId="173" fontId="5" fillId="0" borderId="0" xfId="11" applyNumberFormat="1" applyFont="1" applyFill="1" applyBorder="1" applyAlignment="1">
      <alignment horizontal="center" vertical="center" wrapText="1"/>
    </xf>
    <xf numFmtId="0" fontId="4" fillId="0" borderId="0" xfId="1" applyFont="1" applyAlignment="1">
      <alignment vertical="center" wrapText="1" shrinkToFit="1"/>
    </xf>
    <xf numFmtId="167" fontId="5" fillId="0" borderId="1" xfId="4" applyNumberFormat="1" applyFont="1" applyBorder="1" applyAlignment="1">
      <alignment horizontal="center" vertical="center" wrapText="1"/>
    </xf>
    <xf numFmtId="2" fontId="5" fillId="0" borderId="1" xfId="12" applyNumberFormat="1" applyFont="1" applyBorder="1" applyAlignment="1">
      <alignment horizontal="center" vertical="center" wrapText="1"/>
    </xf>
    <xf numFmtId="2" fontId="5" fillId="0" borderId="1" xfId="1" applyNumberFormat="1" applyFont="1" applyBorder="1" applyAlignment="1">
      <alignment horizontal="center" vertical="center" wrapText="1"/>
    </xf>
    <xf numFmtId="1" fontId="8" fillId="2" borderId="45" xfId="0" applyNumberFormat="1" applyFont="1" applyFill="1" applyBorder="1" applyAlignment="1">
      <alignment horizontal="left" vertical="center" wrapText="1"/>
    </xf>
    <xf numFmtId="172" fontId="8" fillId="3" borderId="46" xfId="0" applyNumberFormat="1" applyFont="1" applyFill="1" applyBorder="1" applyAlignment="1">
      <alignment horizontal="right" vertical="center" wrapText="1"/>
    </xf>
    <xf numFmtId="1" fontId="8" fillId="2" borderId="36" xfId="0" applyNumberFormat="1" applyFont="1" applyFill="1" applyBorder="1" applyAlignment="1">
      <alignment horizontal="left" vertical="center" wrapText="1"/>
    </xf>
    <xf numFmtId="172" fontId="8" fillId="3" borderId="47" xfId="0" applyNumberFormat="1" applyFont="1" applyFill="1" applyBorder="1" applyAlignment="1">
      <alignment horizontal="right" vertical="center" wrapText="1"/>
    </xf>
    <xf numFmtId="0" fontId="6" fillId="0" borderId="1" xfId="1" applyFont="1" applyBorder="1" applyAlignment="1">
      <alignment horizontal="center" vertical="center" wrapText="1"/>
    </xf>
    <xf numFmtId="0" fontId="4" fillId="0" borderId="1" xfId="1" applyFont="1" applyBorder="1" applyAlignment="1">
      <alignment horizontal="center" vertical="center" wrapText="1"/>
    </xf>
    <xf numFmtId="0" fontId="5" fillId="0" borderId="1" xfId="1" applyFont="1" applyBorder="1" applyAlignment="1">
      <alignment vertical="center" wrapText="1"/>
    </xf>
    <xf numFmtId="0" fontId="6" fillId="0" borderId="0" xfId="1" applyFont="1" applyAlignment="1">
      <alignment horizontal="center" vertical="center" wrapText="1"/>
    </xf>
    <xf numFmtId="0" fontId="5" fillId="0" borderId="1" xfId="1" applyFont="1" applyBorder="1" applyAlignment="1">
      <alignment wrapText="1"/>
    </xf>
    <xf numFmtId="169" fontId="4" fillId="0" borderId="0" xfId="2" applyFont="1" applyFill="1" applyBorder="1" applyAlignment="1">
      <alignment horizontal="center" vertical="center" wrapText="1"/>
    </xf>
    <xf numFmtId="0" fontId="5" fillId="0" borderId="6" xfId="1" applyFont="1" applyBorder="1" applyAlignment="1">
      <alignment wrapText="1"/>
    </xf>
    <xf numFmtId="165" fontId="4" fillId="0" borderId="1" xfId="1" applyNumberFormat="1" applyFont="1" applyBorder="1" applyAlignment="1">
      <alignment horizontal="center" vertical="center" wrapText="1"/>
    </xf>
    <xf numFmtId="171" fontId="4" fillId="0" borderId="1" xfId="2" applyNumberFormat="1" applyFont="1" applyFill="1" applyBorder="1" applyAlignment="1">
      <alignment horizontal="center" vertical="center" wrapText="1"/>
    </xf>
    <xf numFmtId="2" fontId="4" fillId="7" borderId="1" xfId="1" applyNumberFormat="1" applyFont="1" applyFill="1" applyBorder="1" applyAlignment="1">
      <alignment horizontal="center" vertical="center" wrapText="1"/>
    </xf>
    <xf numFmtId="165" fontId="4" fillId="0" borderId="0" xfId="1" applyNumberFormat="1" applyFont="1" applyAlignment="1">
      <alignment horizontal="center"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165" fontId="5" fillId="0" borderId="1" xfId="1" applyNumberFormat="1" applyFont="1" applyBorder="1" applyAlignment="1">
      <alignment horizontal="center" vertical="center" wrapText="1"/>
    </xf>
    <xf numFmtId="2" fontId="5" fillId="7" borderId="1" xfId="1" applyNumberFormat="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1" fillId="5" borderId="20" xfId="0" applyFont="1" applyFill="1" applyBorder="1" applyAlignment="1">
      <alignment vertical="center" wrapText="1"/>
    </xf>
    <xf numFmtId="2" fontId="5" fillId="6" borderId="19" xfId="0" applyNumberFormat="1" applyFont="1" applyFill="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165" fontId="4" fillId="5" borderId="1" xfId="0" applyNumberFormat="1" applyFont="1" applyFill="1" applyBorder="1" applyAlignment="1">
      <alignment horizontal="center" vertical="center" wrapText="1"/>
    </xf>
    <xf numFmtId="165" fontId="4" fillId="0" borderId="1"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0" fontId="4" fillId="5" borderId="20" xfId="0" applyFont="1" applyFill="1" applyBorder="1" applyAlignment="1">
      <alignment vertical="center" wrapText="1"/>
    </xf>
    <xf numFmtId="9" fontId="5" fillId="0" borderId="1" xfId="1" applyNumberFormat="1" applyFont="1" applyBorder="1" applyAlignment="1">
      <alignment vertical="center" wrapText="1"/>
    </xf>
    <xf numFmtId="167" fontId="5" fillId="0" borderId="1" xfId="12" applyNumberFormat="1" applyFont="1" applyBorder="1" applyAlignment="1">
      <alignment horizontal="center" vertical="center" wrapText="1"/>
    </xf>
    <xf numFmtId="9" fontId="4" fillId="0" borderId="1" xfId="1" applyNumberFormat="1" applyFont="1" applyBorder="1" applyAlignment="1">
      <alignment horizontal="center" vertical="center" wrapText="1"/>
    </xf>
    <xf numFmtId="9" fontId="5" fillId="0" borderId="1" xfId="1" applyNumberFormat="1" applyFont="1" applyBorder="1" applyAlignment="1">
      <alignment horizontal="center" vertical="center" wrapText="1"/>
    </xf>
    <xf numFmtId="0" fontId="4" fillId="6" borderId="52" xfId="1" applyFont="1" applyFill="1" applyBorder="1" applyAlignment="1">
      <alignment horizontal="center" vertical="center"/>
    </xf>
    <xf numFmtId="0" fontId="4" fillId="0" borderId="52" xfId="1" applyFont="1" applyBorder="1" applyAlignment="1">
      <alignment horizontal="center" vertical="center"/>
    </xf>
    <xf numFmtId="0" fontId="4" fillId="5" borderId="2" xfId="1" applyFont="1" applyFill="1" applyBorder="1" applyAlignment="1">
      <alignment horizontal="center" vertical="center" wrapText="1"/>
    </xf>
    <xf numFmtId="0" fontId="4" fillId="5" borderId="3" xfId="1" applyFont="1" applyFill="1" applyBorder="1" applyAlignment="1">
      <alignment horizontal="center" vertical="center" wrapText="1"/>
    </xf>
    <xf numFmtId="0" fontId="4" fillId="5" borderId="9" xfId="1" applyFont="1" applyFill="1" applyBorder="1" applyAlignment="1">
      <alignment horizontal="center" vertical="center" wrapText="1"/>
    </xf>
    <xf numFmtId="0" fontId="4" fillId="5" borderId="4" xfId="1" applyFont="1" applyFill="1" applyBorder="1" applyAlignment="1">
      <alignment horizontal="center" vertical="center" wrapText="1"/>
    </xf>
    <xf numFmtId="0" fontId="4" fillId="5" borderId="0" xfId="1" applyFont="1" applyFill="1" applyAlignment="1">
      <alignment horizontal="center" vertical="center" wrapText="1"/>
    </xf>
    <xf numFmtId="0" fontId="4" fillId="5" borderId="10" xfId="1" applyFont="1" applyFill="1" applyBorder="1" applyAlignment="1">
      <alignment horizontal="center" vertical="center" wrapText="1"/>
    </xf>
    <xf numFmtId="0" fontId="4" fillId="5" borderId="5" xfId="1" applyFont="1" applyFill="1" applyBorder="1" applyAlignment="1">
      <alignment horizontal="center" vertical="center" wrapText="1"/>
    </xf>
    <xf numFmtId="0" fontId="4" fillId="5" borderId="6" xfId="1" applyFont="1" applyFill="1" applyBorder="1" applyAlignment="1">
      <alignment horizontal="center" vertical="center" wrapText="1"/>
    </xf>
    <xf numFmtId="0" fontId="4" fillId="5" borderId="11" xfId="1" applyFont="1" applyFill="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2" xfId="1" applyFont="1" applyBorder="1" applyAlignment="1">
      <alignment horizontal="center" vertical="center" wrapText="1"/>
    </xf>
    <xf numFmtId="0" fontId="13" fillId="7" borderId="13" xfId="1" applyFont="1" applyFill="1" applyBorder="1" applyAlignment="1">
      <alignment horizontal="center" vertical="center" wrapText="1"/>
    </xf>
    <xf numFmtId="0" fontId="13" fillId="7" borderId="15" xfId="1" applyFont="1" applyFill="1" applyBorder="1" applyAlignment="1">
      <alignment horizontal="center" vertical="center" wrapText="1"/>
    </xf>
    <xf numFmtId="0" fontId="4" fillId="0" borderId="0" xfId="1" applyFont="1" applyAlignment="1">
      <alignment horizontal="center" vertical="center" wrapText="1"/>
    </xf>
    <xf numFmtId="0" fontId="4" fillId="5" borderId="1" xfId="1" applyFont="1" applyFill="1" applyBorder="1" applyAlignment="1">
      <alignment horizontal="center" vertical="center" wrapText="1"/>
    </xf>
    <xf numFmtId="0" fontId="4" fillId="5" borderId="16"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8" xfId="12" applyNumberFormat="1" applyFont="1" applyFill="1" applyBorder="1" applyAlignment="1">
      <alignment horizontal="center" vertical="center" wrapText="1"/>
    </xf>
    <xf numFmtId="0" fontId="4" fillId="5" borderId="20" xfId="12" applyNumberFormat="1" applyFont="1" applyFill="1" applyBorder="1" applyAlignment="1">
      <alignment horizontal="center" vertical="center" wrapText="1"/>
    </xf>
    <xf numFmtId="0" fontId="4" fillId="0" borderId="30" xfId="0" applyFont="1" applyBorder="1" applyAlignment="1">
      <alignment horizontal="center" vertical="center" wrapText="1"/>
    </xf>
    <xf numFmtId="0" fontId="4" fillId="0" borderId="29" xfId="0" applyFont="1" applyBorder="1" applyAlignment="1">
      <alignment horizontal="center" vertical="center" wrapText="1"/>
    </xf>
    <xf numFmtId="0" fontId="4" fillId="5" borderId="40" xfId="0" applyFont="1" applyFill="1" applyBorder="1" applyAlignment="1">
      <alignment horizontal="center" vertical="center" wrapText="1"/>
    </xf>
    <xf numFmtId="0" fontId="4" fillId="5" borderId="41"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4" fillId="5" borderId="24" xfId="0" applyFont="1" applyFill="1" applyBorder="1" applyAlignment="1">
      <alignment horizontal="center" vertical="center" wrapText="1"/>
    </xf>
    <xf numFmtId="0" fontId="4" fillId="5" borderId="32"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33"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19" xfId="0" applyFont="1" applyFill="1" applyBorder="1" applyAlignment="1">
      <alignment horizontal="center" vertical="top" wrapText="1"/>
    </xf>
    <xf numFmtId="0" fontId="4" fillId="5" borderId="1" xfId="0" applyFont="1" applyFill="1" applyBorder="1" applyAlignment="1">
      <alignment horizontal="center" vertical="top" wrapText="1"/>
    </xf>
    <xf numFmtId="0" fontId="4" fillId="5" borderId="20" xfId="0" applyFont="1" applyFill="1" applyBorder="1" applyAlignment="1">
      <alignment horizontal="center" vertical="top" wrapText="1"/>
    </xf>
    <xf numFmtId="0" fontId="4" fillId="5" borderId="34"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2" fontId="4" fillId="0" borderId="1" xfId="0" applyNumberFormat="1" applyFont="1" applyBorder="1" applyAlignment="1">
      <alignment horizontal="center" vertical="center" wrapText="1"/>
    </xf>
    <xf numFmtId="0" fontId="4" fillId="0" borderId="3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6" borderId="13"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4" fillId="0" borderId="6" xfId="1" applyFont="1" applyBorder="1" applyAlignment="1">
      <alignment horizontal="center" vertical="center" wrapText="1"/>
    </xf>
    <xf numFmtId="2" fontId="4" fillId="0" borderId="13" xfId="1" quotePrefix="1" applyNumberFormat="1" applyFont="1" applyBorder="1" applyAlignment="1">
      <alignment horizontal="center" vertical="center" wrapText="1"/>
    </xf>
    <xf numFmtId="2" fontId="4" fillId="0" borderId="15" xfId="1" quotePrefix="1" applyNumberFormat="1" applyFont="1" applyBorder="1" applyAlignment="1">
      <alignment horizontal="center" vertical="center" wrapText="1"/>
    </xf>
    <xf numFmtId="2" fontId="5" fillId="0" borderId="1" xfId="12" applyNumberFormat="1" applyFont="1" applyFill="1" applyBorder="1" applyAlignment="1">
      <alignment horizontal="center" vertical="center" wrapText="1"/>
    </xf>
    <xf numFmtId="2" fontId="5" fillId="0" borderId="1" xfId="1" quotePrefix="1" applyNumberFormat="1" applyFont="1" applyBorder="1" applyAlignment="1">
      <alignment horizontal="center" vertical="center" wrapText="1"/>
    </xf>
    <xf numFmtId="0" fontId="4" fillId="0" borderId="1"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15" xfId="1" applyFont="1" applyBorder="1" applyAlignment="1">
      <alignment horizontal="center" vertical="center" wrapText="1"/>
    </xf>
    <xf numFmtId="165" fontId="4" fillId="5" borderId="40" xfId="0" applyNumberFormat="1" applyFont="1" applyFill="1" applyBorder="1" applyAlignment="1">
      <alignment horizontal="center" vertical="center" wrapText="1"/>
    </xf>
    <xf numFmtId="165" fontId="4" fillId="5" borderId="41" xfId="0" applyNumberFormat="1" applyFont="1" applyFill="1" applyBorder="1" applyAlignment="1">
      <alignment horizontal="center" vertical="center" wrapText="1"/>
    </xf>
    <xf numFmtId="165" fontId="4" fillId="5" borderId="42" xfId="0" applyNumberFormat="1" applyFont="1" applyFill="1" applyBorder="1" applyAlignment="1">
      <alignment horizontal="center" vertical="center" wrapText="1"/>
    </xf>
    <xf numFmtId="0" fontId="4" fillId="0" borderId="19" xfId="0" applyFont="1" applyBorder="1" applyAlignment="1">
      <alignment horizontal="center" vertical="center" wrapText="1"/>
    </xf>
    <xf numFmtId="0" fontId="4" fillId="5" borderId="2" xfId="0" applyFont="1" applyFill="1" applyBorder="1" applyAlignment="1">
      <alignment horizontal="center" vertical="top" wrapText="1" shrinkToFit="1"/>
    </xf>
    <xf numFmtId="0" fontId="4" fillId="5" borderId="3" xfId="0" applyFont="1" applyFill="1" applyBorder="1" applyAlignment="1">
      <alignment horizontal="center" vertical="top" wrapText="1" shrinkToFit="1"/>
    </xf>
    <xf numFmtId="0" fontId="4" fillId="5" borderId="9" xfId="0" applyFont="1" applyFill="1" applyBorder="1" applyAlignment="1">
      <alignment horizontal="center" vertical="top" wrapText="1" shrinkToFit="1"/>
    </xf>
    <xf numFmtId="0" fontId="4" fillId="5" borderId="4" xfId="0" applyFont="1" applyFill="1" applyBorder="1" applyAlignment="1">
      <alignment horizontal="center" vertical="top" wrapText="1" shrinkToFit="1"/>
    </xf>
    <xf numFmtId="0" fontId="4" fillId="5" borderId="0" xfId="0" applyFont="1" applyFill="1" applyAlignment="1">
      <alignment horizontal="center" vertical="top" wrapText="1" shrinkToFit="1"/>
    </xf>
    <xf numFmtId="0" fontId="4" fillId="5" borderId="10" xfId="0" applyFont="1" applyFill="1" applyBorder="1" applyAlignment="1">
      <alignment horizontal="center" vertical="top" wrapText="1" shrinkToFit="1"/>
    </xf>
    <xf numFmtId="0" fontId="4" fillId="5" borderId="5" xfId="0" applyFont="1" applyFill="1" applyBorder="1" applyAlignment="1">
      <alignment horizontal="center" vertical="top" wrapText="1" shrinkToFit="1"/>
    </xf>
    <xf numFmtId="0" fontId="4" fillId="5" borderId="6" xfId="0" applyFont="1" applyFill="1" applyBorder="1" applyAlignment="1">
      <alignment horizontal="center" vertical="top" wrapText="1" shrinkToFit="1"/>
    </xf>
    <xf numFmtId="0" fontId="4" fillId="5" borderId="11" xfId="0" applyFont="1" applyFill="1" applyBorder="1" applyAlignment="1">
      <alignment horizontal="center" vertical="top" wrapText="1" shrinkToFit="1"/>
    </xf>
    <xf numFmtId="0" fontId="4" fillId="5" borderId="20" xfId="0" applyFont="1" applyFill="1" applyBorder="1" applyAlignment="1">
      <alignment horizontal="center" vertical="center" wrapText="1"/>
    </xf>
    <xf numFmtId="0" fontId="4" fillId="0" borderId="2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3" xfId="0" applyFont="1" applyBorder="1" applyAlignment="1">
      <alignment horizontal="center" vertical="center" wrapText="1"/>
    </xf>
    <xf numFmtId="0" fontId="4" fillId="5" borderId="40" xfId="0" applyFont="1" applyFill="1" applyBorder="1" applyAlignment="1">
      <alignment horizontal="center" vertical="center"/>
    </xf>
    <xf numFmtId="0" fontId="4" fillId="5" borderId="41" xfId="0" applyFont="1" applyFill="1" applyBorder="1" applyAlignment="1">
      <alignment horizontal="center" vertical="center"/>
    </xf>
    <xf numFmtId="0" fontId="4" fillId="5" borderId="42" xfId="0" applyFont="1" applyFill="1" applyBorder="1" applyAlignment="1">
      <alignment horizontal="center" vertical="center"/>
    </xf>
    <xf numFmtId="0" fontId="4" fillId="6" borderId="19" xfId="0" applyFont="1" applyFill="1" applyBorder="1" applyAlignment="1">
      <alignment horizontal="center" vertical="center" wrapText="1"/>
    </xf>
    <xf numFmtId="0" fontId="4" fillId="6" borderId="2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0" xfId="0" applyFont="1" applyFill="1" applyAlignment="1">
      <alignment horizontal="center" vertical="center" wrapText="1"/>
    </xf>
    <xf numFmtId="0" fontId="5" fillId="6" borderId="10" xfId="0" applyFont="1" applyFill="1" applyBorder="1" applyAlignment="1">
      <alignment horizontal="center" vertical="center" wrapText="1"/>
    </xf>
    <xf numFmtId="0" fontId="5" fillId="6" borderId="43" xfId="0" applyFont="1" applyFill="1" applyBorder="1" applyAlignment="1">
      <alignment horizontal="center" vertical="center" wrapText="1"/>
    </xf>
    <xf numFmtId="0" fontId="5" fillId="6" borderId="39" xfId="0" applyFont="1" applyFill="1" applyBorder="1" applyAlignment="1">
      <alignment horizontal="center" vertical="center" wrapText="1"/>
    </xf>
    <xf numFmtId="0" fontId="5" fillId="6" borderId="44"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23" xfId="0" applyFont="1" applyFill="1" applyBorder="1" applyAlignment="1">
      <alignment horizontal="center" vertical="center" wrapText="1"/>
    </xf>
    <xf numFmtId="0" fontId="4" fillId="5" borderId="35" xfId="0" applyFont="1" applyFill="1" applyBorder="1" applyAlignment="1">
      <alignment horizontal="center" vertical="center" wrapText="1"/>
    </xf>
    <xf numFmtId="0" fontId="4" fillId="5" borderId="49" xfId="0" applyFont="1" applyFill="1" applyBorder="1" applyAlignment="1">
      <alignment horizontal="center" vertical="center" wrapText="1"/>
    </xf>
    <xf numFmtId="0" fontId="4" fillId="5" borderId="1" xfId="0" applyFont="1" applyFill="1" applyBorder="1" applyAlignment="1">
      <alignment horizontal="center" vertical="center" wrapText="1" shrinkToFit="1"/>
    </xf>
    <xf numFmtId="0" fontId="4" fillId="5" borderId="48" xfId="0" applyFont="1" applyFill="1" applyBorder="1" applyAlignment="1">
      <alignment horizontal="center" vertical="center" wrapText="1"/>
    </xf>
    <xf numFmtId="0" fontId="4" fillId="5" borderId="50"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9" xfId="1" applyFont="1" applyBorder="1" applyAlignment="1">
      <alignment horizontal="center" vertical="center" wrapText="1"/>
    </xf>
    <xf numFmtId="0" fontId="5" fillId="0" borderId="4" xfId="1" applyFont="1" applyBorder="1" applyAlignment="1">
      <alignment horizontal="center" vertical="center" wrapText="1"/>
    </xf>
    <xf numFmtId="0" fontId="5" fillId="0" borderId="0" xfId="1" applyFont="1" applyAlignment="1">
      <alignment horizontal="center" vertical="center" wrapText="1"/>
    </xf>
    <xf numFmtId="0" fontId="5" fillId="0" borderId="10"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1" xfId="1" applyFont="1" applyBorder="1" applyAlignment="1">
      <alignment horizontal="center" vertical="center" wrapText="1"/>
    </xf>
    <xf numFmtId="0" fontId="4" fillId="0" borderId="2" xfId="1" applyFont="1" applyBorder="1" applyAlignment="1">
      <alignment horizontal="center" vertical="center" wrapText="1" shrinkToFit="1"/>
    </xf>
    <xf numFmtId="0" fontId="4" fillId="0" borderId="3" xfId="1" applyFont="1" applyBorder="1" applyAlignment="1">
      <alignment horizontal="center" vertical="center" wrapText="1" shrinkToFit="1"/>
    </xf>
    <xf numFmtId="0" fontId="4" fillId="0" borderId="9" xfId="1" applyFont="1" applyBorder="1" applyAlignment="1">
      <alignment horizontal="center" vertical="center" wrapText="1" shrinkToFit="1"/>
    </xf>
    <xf numFmtId="0" fontId="4" fillId="0" borderId="4" xfId="1" applyFont="1" applyBorder="1" applyAlignment="1">
      <alignment horizontal="center" vertical="center" wrapText="1" shrinkToFit="1"/>
    </xf>
    <xf numFmtId="0" fontId="4" fillId="0" borderId="0" xfId="1" applyFont="1" applyAlignment="1">
      <alignment horizontal="center" vertical="center" wrapText="1" shrinkToFit="1"/>
    </xf>
    <xf numFmtId="0" fontId="4" fillId="0" borderId="10" xfId="1" applyFont="1" applyBorder="1" applyAlignment="1">
      <alignment horizontal="center" vertical="center" wrapText="1" shrinkToFit="1"/>
    </xf>
    <xf numFmtId="0" fontId="4" fillId="0" borderId="5" xfId="1" applyFont="1" applyBorder="1" applyAlignment="1">
      <alignment horizontal="center" vertical="center" wrapText="1" shrinkToFit="1"/>
    </xf>
    <xf numFmtId="0" fontId="4" fillId="0" borderId="6" xfId="1" applyFont="1" applyBorder="1" applyAlignment="1">
      <alignment horizontal="center" vertical="center" wrapText="1" shrinkToFit="1"/>
    </xf>
    <xf numFmtId="0" fontId="4" fillId="0" borderId="11" xfId="1" applyFont="1" applyBorder="1" applyAlignment="1">
      <alignment horizontal="center" vertical="center" wrapText="1" shrinkToFit="1"/>
    </xf>
    <xf numFmtId="0" fontId="13" fillId="7" borderId="14" xfId="1" applyFont="1" applyFill="1" applyBorder="1" applyAlignment="1">
      <alignment horizontal="center" vertical="center" wrapText="1"/>
    </xf>
    <xf numFmtId="2" fontId="4" fillId="6" borderId="1" xfId="0" applyNumberFormat="1" applyFont="1" applyFill="1" applyBorder="1" applyAlignment="1">
      <alignment horizontal="center" vertical="center" wrapText="1"/>
    </xf>
    <xf numFmtId="2" fontId="4" fillId="0" borderId="14" xfId="1" quotePrefix="1" applyNumberFormat="1" applyFont="1" applyBorder="1" applyAlignment="1">
      <alignment horizontal="center" vertical="center" wrapText="1"/>
    </xf>
    <xf numFmtId="2" fontId="4" fillId="6" borderId="2" xfId="0" applyNumberFormat="1" applyFont="1" applyFill="1" applyBorder="1" applyAlignment="1">
      <alignment horizontal="center" vertical="center" wrapText="1"/>
    </xf>
    <xf numFmtId="2" fontId="4" fillId="6" borderId="3" xfId="0" applyNumberFormat="1" applyFont="1" applyFill="1" applyBorder="1" applyAlignment="1">
      <alignment horizontal="center" vertical="center" wrapText="1"/>
    </xf>
    <xf numFmtId="2" fontId="4" fillId="6" borderId="9" xfId="0" applyNumberFormat="1" applyFont="1" applyFill="1" applyBorder="1" applyAlignment="1">
      <alignment horizontal="center" vertical="center" wrapText="1"/>
    </xf>
    <xf numFmtId="2" fontId="4" fillId="6" borderId="4" xfId="0" applyNumberFormat="1" applyFont="1" applyFill="1" applyBorder="1" applyAlignment="1">
      <alignment horizontal="center" vertical="center" wrapText="1"/>
    </xf>
    <xf numFmtId="2" fontId="4" fillId="6" borderId="0" xfId="0" applyNumberFormat="1" applyFont="1" applyFill="1" applyAlignment="1">
      <alignment horizontal="center" vertical="center" wrapText="1"/>
    </xf>
    <xf numFmtId="2" fontId="4" fillId="6" borderId="10" xfId="0" applyNumberFormat="1" applyFont="1" applyFill="1" applyBorder="1" applyAlignment="1">
      <alignment horizontal="center" vertical="center" wrapText="1"/>
    </xf>
    <xf numFmtId="2" fontId="4" fillId="6" borderId="5" xfId="0" applyNumberFormat="1" applyFont="1" applyFill="1" applyBorder="1" applyAlignment="1">
      <alignment horizontal="center" vertical="center" wrapText="1"/>
    </xf>
    <xf numFmtId="2" fontId="4" fillId="6" borderId="6" xfId="0" applyNumberFormat="1" applyFont="1" applyFill="1" applyBorder="1" applyAlignment="1">
      <alignment horizontal="center" vertical="center" wrapText="1"/>
    </xf>
    <xf numFmtId="2" fontId="4" fillId="6" borderId="11" xfId="0" applyNumberFormat="1" applyFont="1" applyFill="1" applyBorder="1" applyAlignment="1">
      <alignment horizontal="center" vertical="center" wrapText="1"/>
    </xf>
    <xf numFmtId="0" fontId="5" fillId="0" borderId="1" xfId="1" applyFont="1" applyBorder="1" applyAlignment="1">
      <alignment horizontal="center" vertical="center" wrapText="1"/>
    </xf>
    <xf numFmtId="2" fontId="4" fillId="0" borderId="1" xfId="1" quotePrefix="1" applyNumberFormat="1" applyFont="1" applyBorder="1" applyAlignment="1">
      <alignment horizontal="center" vertical="center" wrapText="1"/>
    </xf>
    <xf numFmtId="0" fontId="4" fillId="5" borderId="5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55" xfId="12" applyNumberFormat="1" applyFont="1" applyFill="1" applyBorder="1" applyAlignment="1">
      <alignment horizontal="center" vertical="center" wrapText="1"/>
    </xf>
    <xf numFmtId="0" fontId="4" fillId="5" borderId="56" xfId="12" applyNumberFormat="1"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43" xfId="0" applyFont="1" applyFill="1" applyBorder="1" applyAlignment="1">
      <alignment horizontal="center" vertical="center" wrapText="1"/>
    </xf>
    <xf numFmtId="0" fontId="4" fillId="0" borderId="57"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0" xfId="12" applyNumberFormat="1" applyFont="1" applyFill="1" applyBorder="1" applyAlignment="1">
      <alignment horizontal="center" vertical="center" wrapText="1"/>
    </xf>
    <xf numFmtId="9" fontId="5" fillId="0" borderId="13" xfId="3" applyFont="1" applyBorder="1" applyAlignment="1">
      <alignment horizontal="center" vertical="center" wrapText="1"/>
    </xf>
    <xf numFmtId="9" fontId="5" fillId="0" borderId="14" xfId="3" applyFont="1" applyBorder="1" applyAlignment="1">
      <alignment horizontal="center" vertical="center" wrapText="1"/>
    </xf>
    <xf numFmtId="9" fontId="5" fillId="0" borderId="15" xfId="3" applyFont="1" applyBorder="1" applyAlignment="1">
      <alignment horizontal="center" vertical="center" wrapText="1"/>
    </xf>
    <xf numFmtId="167" fontId="5" fillId="0" borderId="13" xfId="4" applyNumberFormat="1" applyFont="1" applyBorder="1" applyAlignment="1">
      <alignment horizontal="center" vertical="center" wrapText="1"/>
    </xf>
    <xf numFmtId="167" fontId="5" fillId="0" borderId="14" xfId="4" applyNumberFormat="1" applyFont="1" applyBorder="1" applyAlignment="1">
      <alignment horizontal="center" vertical="center" wrapText="1"/>
    </xf>
    <xf numFmtId="167" fontId="5" fillId="0" borderId="15" xfId="4" applyNumberFormat="1" applyFont="1" applyBorder="1" applyAlignment="1">
      <alignment horizontal="center" vertical="center" wrapText="1"/>
    </xf>
    <xf numFmtId="167" fontId="5" fillId="0" borderId="13" xfId="12" applyNumberFormat="1" applyFont="1" applyBorder="1" applyAlignment="1">
      <alignment horizontal="center" vertical="center" wrapText="1"/>
    </xf>
    <xf numFmtId="167" fontId="5" fillId="0" borderId="14" xfId="12" applyNumberFormat="1" applyFont="1" applyBorder="1" applyAlignment="1">
      <alignment horizontal="center" vertical="center" wrapText="1"/>
    </xf>
    <xf numFmtId="167" fontId="5" fillId="0" borderId="15" xfId="12" applyNumberFormat="1" applyFont="1" applyBorder="1" applyAlignment="1">
      <alignment horizontal="center" vertical="center" wrapText="1"/>
    </xf>
    <xf numFmtId="2" fontId="5" fillId="0" borderId="2" xfId="1" quotePrefix="1" applyNumberFormat="1" applyFont="1" applyBorder="1" applyAlignment="1">
      <alignment horizontal="center" vertical="center" wrapText="1"/>
    </xf>
    <xf numFmtId="2" fontId="5" fillId="0" borderId="9" xfId="1" quotePrefix="1" applyNumberFormat="1" applyFont="1" applyBorder="1" applyAlignment="1">
      <alignment horizontal="center" vertical="center" wrapText="1"/>
    </xf>
    <xf numFmtId="2" fontId="5" fillId="0" borderId="4" xfId="1" quotePrefix="1" applyNumberFormat="1" applyFont="1" applyBorder="1" applyAlignment="1">
      <alignment horizontal="center" vertical="center" wrapText="1"/>
    </xf>
    <xf numFmtId="2" fontId="5" fillId="0" borderId="10" xfId="1" quotePrefix="1" applyNumberFormat="1" applyFont="1" applyBorder="1" applyAlignment="1">
      <alignment horizontal="center" vertical="center" wrapText="1"/>
    </xf>
    <xf numFmtId="2" fontId="5" fillId="0" borderId="5" xfId="1" quotePrefix="1" applyNumberFormat="1" applyFont="1" applyBorder="1" applyAlignment="1">
      <alignment horizontal="center" vertical="center" wrapText="1"/>
    </xf>
    <xf numFmtId="2" fontId="5" fillId="0" borderId="11" xfId="1" quotePrefix="1" applyNumberFormat="1" applyFont="1" applyBorder="1" applyAlignment="1">
      <alignment horizontal="center" vertical="center" wrapText="1"/>
    </xf>
    <xf numFmtId="2" fontId="5" fillId="0" borderId="2" xfId="12" applyNumberFormat="1" applyFont="1" applyFill="1" applyBorder="1" applyAlignment="1">
      <alignment horizontal="center" vertical="center" wrapText="1"/>
    </xf>
    <xf numFmtId="2" fontId="5" fillId="0" borderId="9" xfId="12" applyNumberFormat="1" applyFont="1" applyFill="1" applyBorder="1" applyAlignment="1">
      <alignment horizontal="center" vertical="center" wrapText="1"/>
    </xf>
    <xf numFmtId="2" fontId="5" fillId="0" borderId="4" xfId="12" applyNumberFormat="1" applyFont="1" applyFill="1" applyBorder="1" applyAlignment="1">
      <alignment horizontal="center" vertical="center" wrapText="1"/>
    </xf>
    <xf numFmtId="2" fontId="5" fillId="0" borderId="10" xfId="12" applyNumberFormat="1" applyFont="1" applyFill="1" applyBorder="1" applyAlignment="1">
      <alignment horizontal="center" vertical="center" wrapText="1"/>
    </xf>
    <xf numFmtId="2" fontId="5" fillId="0" borderId="5" xfId="12" applyNumberFormat="1" applyFont="1" applyFill="1" applyBorder="1" applyAlignment="1">
      <alignment horizontal="center" vertical="center" wrapText="1"/>
    </xf>
    <xf numFmtId="2" fontId="5" fillId="0" borderId="11" xfId="12" applyNumberFormat="1" applyFont="1" applyFill="1" applyBorder="1" applyAlignment="1">
      <alignment horizontal="center" vertical="center" wrapText="1"/>
    </xf>
  </cellXfs>
  <cellStyles count="13">
    <cellStyle name="Millares" xfId="12" builtinId="3"/>
    <cellStyle name="Millares [0]" xfId="11" builtinId="6"/>
    <cellStyle name="Millares [0] 2" xfId="8" xr:uid="{00000000-0005-0000-0000-000002000000}"/>
    <cellStyle name="Millares 2" xfId="2" xr:uid="{00000000-0005-0000-0000-000003000000}"/>
    <cellStyle name="Millares 3" xfId="6" xr:uid="{00000000-0005-0000-0000-000004000000}"/>
    <cellStyle name="Moneda 2" xfId="4" xr:uid="{00000000-0005-0000-0000-000005000000}"/>
    <cellStyle name="Moneda 3" xfId="9" xr:uid="{00000000-0005-0000-0000-000006000000}"/>
    <cellStyle name="Normal" xfId="0" builtinId="0"/>
    <cellStyle name="Normal 2" xfId="1" xr:uid="{00000000-0005-0000-0000-000008000000}"/>
    <cellStyle name="Normal 3" xfId="5" xr:uid="{00000000-0005-0000-0000-000009000000}"/>
    <cellStyle name="Normal 4" xfId="10" xr:uid="{00000000-0005-0000-0000-00000A000000}"/>
    <cellStyle name="Porcentaje 2" xfId="3" xr:uid="{00000000-0005-0000-0000-00000B000000}"/>
    <cellStyle name="Porcentaje 3" xfId="7"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25"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24" Type="http://schemas.openxmlformats.org/officeDocument/2006/relationships/theme" Target="theme/theme1.xml"/><Relationship Id="rId5" Type="http://schemas.openxmlformats.org/officeDocument/2006/relationships/worksheet" Target="worksheets/sheet5.xml"/><Relationship Id="rId23" Type="http://customschemas.google.com/relationships/workbookmetadata" Target="metadata"/><Relationship Id="rId4" Type="http://schemas.openxmlformats.org/officeDocument/2006/relationships/worksheet" Target="worksheets/sheet4.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774700</xdr:colOff>
      <xdr:row>30</xdr:row>
      <xdr:rowOff>673100</xdr:rowOff>
    </xdr:from>
    <xdr:to>
      <xdr:col>9</xdr:col>
      <xdr:colOff>2209800</xdr:colOff>
      <xdr:row>30</xdr:row>
      <xdr:rowOff>2628900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3144500" y="13754100"/>
          <a:ext cx="7264400" cy="1955800"/>
        </a:xfrm>
        <a:prstGeom prst="rect">
          <a:avLst/>
        </a:prstGeom>
      </xdr:spPr>
    </xdr:pic>
    <xdr:clientData/>
  </xdr:twoCellAnchor>
  <xdr:twoCellAnchor editAs="oneCell">
    <xdr:from>
      <xdr:col>2</xdr:col>
      <xdr:colOff>253999</xdr:colOff>
      <xdr:row>39</xdr:row>
      <xdr:rowOff>152400</xdr:rowOff>
    </xdr:from>
    <xdr:to>
      <xdr:col>6</xdr:col>
      <xdr:colOff>2212</xdr:colOff>
      <xdr:row>45</xdr:row>
      <xdr:rowOff>304801</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2167466" y="21962533"/>
          <a:ext cx="10024533" cy="32681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774700</xdr:colOff>
      <xdr:row>32</xdr:row>
      <xdr:rowOff>673100</xdr:rowOff>
    </xdr:from>
    <xdr:to>
      <xdr:col>9</xdr:col>
      <xdr:colOff>2209800</xdr:colOff>
      <xdr:row>32</xdr:row>
      <xdr:rowOff>2628900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1585575" y="14770100"/>
          <a:ext cx="6530975" cy="1955800"/>
        </a:xfrm>
        <a:prstGeom prst="rect">
          <a:avLst/>
        </a:prstGeom>
      </xdr:spPr>
    </xdr:pic>
    <xdr:clientData/>
  </xdr:twoCellAnchor>
  <xdr:twoCellAnchor editAs="oneCell">
    <xdr:from>
      <xdr:col>2</xdr:col>
      <xdr:colOff>253999</xdr:colOff>
      <xdr:row>41</xdr:row>
      <xdr:rowOff>152400</xdr:rowOff>
    </xdr:from>
    <xdr:to>
      <xdr:col>6</xdr:col>
      <xdr:colOff>2212</xdr:colOff>
      <xdr:row>47</xdr:row>
      <xdr:rowOff>304801</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930399" y="22964775"/>
          <a:ext cx="8882688" cy="32861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774700</xdr:colOff>
      <xdr:row>33</xdr:row>
      <xdr:rowOff>673100</xdr:rowOff>
    </xdr:from>
    <xdr:to>
      <xdr:col>9</xdr:col>
      <xdr:colOff>2209800</xdr:colOff>
      <xdr:row>33</xdr:row>
      <xdr:rowOff>2628900</xdr:rowOff>
    </xdr:to>
    <xdr:pic>
      <xdr:nvPicPr>
        <xdr:cNvPr id="2" name="Imagen 1">
          <a:extLst>
            <a:ext uri="{FF2B5EF4-FFF2-40B4-BE49-F238E27FC236}">
              <a16:creationId xmlns:a16="http://schemas.microsoft.com/office/drawing/2014/main" id="{E42D9888-294C-44DD-BA6E-7C159ECE1943}"/>
            </a:ext>
          </a:extLst>
        </xdr:cNvPr>
        <xdr:cNvPicPr>
          <a:picLocks noChangeAspect="1"/>
        </xdr:cNvPicPr>
      </xdr:nvPicPr>
      <xdr:blipFill>
        <a:blip xmlns:r="http://schemas.openxmlformats.org/officeDocument/2006/relationships" r:embed="rId1"/>
        <a:stretch>
          <a:fillRect/>
        </a:stretch>
      </xdr:blipFill>
      <xdr:spPr>
        <a:xfrm>
          <a:off x="11757025" y="11388725"/>
          <a:ext cx="6530975" cy="1955800"/>
        </a:xfrm>
        <a:prstGeom prst="rect">
          <a:avLst/>
        </a:prstGeom>
      </xdr:spPr>
    </xdr:pic>
    <xdr:clientData/>
  </xdr:twoCellAnchor>
  <xdr:twoCellAnchor editAs="oneCell">
    <xdr:from>
      <xdr:col>2</xdr:col>
      <xdr:colOff>253999</xdr:colOff>
      <xdr:row>44</xdr:row>
      <xdr:rowOff>152400</xdr:rowOff>
    </xdr:from>
    <xdr:to>
      <xdr:col>6</xdr:col>
      <xdr:colOff>2211</xdr:colOff>
      <xdr:row>50</xdr:row>
      <xdr:rowOff>304801</xdr:rowOff>
    </xdr:to>
    <xdr:pic>
      <xdr:nvPicPr>
        <xdr:cNvPr id="3" name="Imagen 2">
          <a:extLst>
            <a:ext uri="{FF2B5EF4-FFF2-40B4-BE49-F238E27FC236}">
              <a16:creationId xmlns:a16="http://schemas.microsoft.com/office/drawing/2014/main" id="{5004DE21-C913-4201-8A29-7B7A7B50B875}"/>
            </a:ext>
          </a:extLst>
        </xdr:cNvPr>
        <xdr:cNvPicPr>
          <a:picLocks noChangeAspect="1"/>
        </xdr:cNvPicPr>
      </xdr:nvPicPr>
      <xdr:blipFill>
        <a:blip xmlns:r="http://schemas.openxmlformats.org/officeDocument/2006/relationships" r:embed="rId2"/>
        <a:stretch>
          <a:fillRect/>
        </a:stretch>
      </xdr:blipFill>
      <xdr:spPr>
        <a:xfrm>
          <a:off x="2101849" y="19583400"/>
          <a:ext cx="8882687" cy="32861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774700</xdr:colOff>
      <xdr:row>32</xdr:row>
      <xdr:rowOff>673100</xdr:rowOff>
    </xdr:from>
    <xdr:to>
      <xdr:col>9</xdr:col>
      <xdr:colOff>2209800</xdr:colOff>
      <xdr:row>32</xdr:row>
      <xdr:rowOff>2628900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585575" y="17056100"/>
          <a:ext cx="6530975" cy="1955800"/>
        </a:xfrm>
        <a:prstGeom prst="rect">
          <a:avLst/>
        </a:prstGeom>
      </xdr:spPr>
    </xdr:pic>
    <xdr:clientData/>
  </xdr:twoCellAnchor>
  <xdr:twoCellAnchor editAs="oneCell">
    <xdr:from>
      <xdr:col>2</xdr:col>
      <xdr:colOff>253999</xdr:colOff>
      <xdr:row>42</xdr:row>
      <xdr:rowOff>152400</xdr:rowOff>
    </xdr:from>
    <xdr:to>
      <xdr:col>6</xdr:col>
      <xdr:colOff>2212</xdr:colOff>
      <xdr:row>48</xdr:row>
      <xdr:rowOff>304799</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930399" y="25250775"/>
          <a:ext cx="8882688" cy="32861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774700</xdr:colOff>
      <xdr:row>32</xdr:row>
      <xdr:rowOff>673100</xdr:rowOff>
    </xdr:from>
    <xdr:to>
      <xdr:col>9</xdr:col>
      <xdr:colOff>2209800</xdr:colOff>
      <xdr:row>32</xdr:row>
      <xdr:rowOff>2628900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1585575" y="14208125"/>
          <a:ext cx="6530975" cy="1955800"/>
        </a:xfrm>
        <a:prstGeom prst="rect">
          <a:avLst/>
        </a:prstGeom>
      </xdr:spPr>
    </xdr:pic>
    <xdr:clientData/>
  </xdr:twoCellAnchor>
  <xdr:twoCellAnchor editAs="oneCell">
    <xdr:from>
      <xdr:col>2</xdr:col>
      <xdr:colOff>253999</xdr:colOff>
      <xdr:row>43</xdr:row>
      <xdr:rowOff>152400</xdr:rowOff>
    </xdr:from>
    <xdr:to>
      <xdr:col>6</xdr:col>
      <xdr:colOff>2211</xdr:colOff>
      <xdr:row>49</xdr:row>
      <xdr:rowOff>304800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1930399" y="22402800"/>
          <a:ext cx="8882688" cy="32861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774700</xdr:colOff>
      <xdr:row>30</xdr:row>
      <xdr:rowOff>673100</xdr:rowOff>
    </xdr:from>
    <xdr:to>
      <xdr:col>9</xdr:col>
      <xdr:colOff>2209800</xdr:colOff>
      <xdr:row>30</xdr:row>
      <xdr:rowOff>2628900</xdr:rowOff>
    </xdr:to>
    <xdr:pic>
      <xdr:nvPicPr>
        <xdr:cNvPr id="2" name="Imagen 1">
          <a:extLst>
            <a:ext uri="{FF2B5EF4-FFF2-40B4-BE49-F238E27FC236}">
              <a16:creationId xmlns:a16="http://schemas.microsoft.com/office/drawing/2014/main" id="{9DBA7554-75D0-4DE6-8240-BF1B72AAB857}"/>
            </a:ext>
          </a:extLst>
        </xdr:cNvPr>
        <xdr:cNvPicPr>
          <a:picLocks noChangeAspect="1"/>
        </xdr:cNvPicPr>
      </xdr:nvPicPr>
      <xdr:blipFill>
        <a:blip xmlns:r="http://schemas.openxmlformats.org/officeDocument/2006/relationships" r:embed="rId1"/>
        <a:stretch>
          <a:fillRect/>
        </a:stretch>
      </xdr:blipFill>
      <xdr:spPr>
        <a:xfrm>
          <a:off x="11757025" y="13655675"/>
          <a:ext cx="6530975" cy="1955800"/>
        </a:xfrm>
        <a:prstGeom prst="rect">
          <a:avLst/>
        </a:prstGeom>
      </xdr:spPr>
    </xdr:pic>
    <xdr:clientData/>
  </xdr:twoCellAnchor>
  <xdr:twoCellAnchor editAs="oneCell">
    <xdr:from>
      <xdr:col>2</xdr:col>
      <xdr:colOff>253999</xdr:colOff>
      <xdr:row>39</xdr:row>
      <xdr:rowOff>152400</xdr:rowOff>
    </xdr:from>
    <xdr:to>
      <xdr:col>6</xdr:col>
      <xdr:colOff>2211</xdr:colOff>
      <xdr:row>45</xdr:row>
      <xdr:rowOff>304800</xdr:rowOff>
    </xdr:to>
    <xdr:pic>
      <xdr:nvPicPr>
        <xdr:cNvPr id="3" name="Imagen 2">
          <a:extLst>
            <a:ext uri="{FF2B5EF4-FFF2-40B4-BE49-F238E27FC236}">
              <a16:creationId xmlns:a16="http://schemas.microsoft.com/office/drawing/2014/main" id="{BFC695DF-946E-438B-B104-CAB2FC300B56}"/>
            </a:ext>
          </a:extLst>
        </xdr:cNvPr>
        <xdr:cNvPicPr>
          <a:picLocks noChangeAspect="1"/>
        </xdr:cNvPicPr>
      </xdr:nvPicPr>
      <xdr:blipFill>
        <a:blip xmlns:r="http://schemas.openxmlformats.org/officeDocument/2006/relationships" r:embed="rId2"/>
        <a:stretch>
          <a:fillRect/>
        </a:stretch>
      </xdr:blipFill>
      <xdr:spPr>
        <a:xfrm>
          <a:off x="2101849" y="21850350"/>
          <a:ext cx="8882687" cy="32861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2"/>
  <sheetViews>
    <sheetView zoomScale="25" zoomScaleNormal="40" workbookViewId="0">
      <selection activeCell="Q15" sqref="Q15:Q16"/>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x14ac:dyDescent="0.15">
      <c r="A2" s="93" t="s">
        <v>33</v>
      </c>
      <c r="B2" s="93"/>
      <c r="C2" s="93"/>
      <c r="D2" s="93"/>
      <c r="E2" s="93"/>
      <c r="F2" s="93"/>
      <c r="G2" s="93"/>
      <c r="H2" s="93"/>
      <c r="I2" s="93"/>
      <c r="J2" s="93"/>
      <c r="K2" s="93"/>
      <c r="L2" s="93"/>
      <c r="M2" s="93"/>
      <c r="N2" s="93"/>
      <c r="O2" s="93"/>
      <c r="P2" s="93"/>
      <c r="Q2" s="5"/>
      <c r="R2" s="5"/>
      <c r="S2" s="5"/>
      <c r="T2" s="5"/>
      <c r="U2" s="5"/>
    </row>
    <row r="3" spans="1:21" x14ac:dyDescent="0.15">
      <c r="A3" s="1"/>
      <c r="B3" s="1"/>
      <c r="C3" s="1"/>
      <c r="D3" s="1"/>
      <c r="E3" s="1"/>
      <c r="F3" s="1"/>
      <c r="G3" s="1"/>
      <c r="H3" s="1"/>
      <c r="I3" s="1"/>
    </row>
    <row r="4" spans="1:21" ht="53" customHeight="1" x14ac:dyDescent="0.15">
      <c r="A4" s="93" t="s">
        <v>34</v>
      </c>
      <c r="B4" s="93"/>
      <c r="C4" s="93"/>
      <c r="D4" s="93"/>
      <c r="E4" s="93"/>
      <c r="F4" s="93"/>
      <c r="G4" s="93"/>
      <c r="H4" s="93"/>
      <c r="I4" s="93"/>
      <c r="J4" s="93"/>
      <c r="K4" s="93"/>
      <c r="L4" s="93"/>
      <c r="M4" s="93"/>
      <c r="N4" s="93"/>
      <c r="O4" s="93"/>
      <c r="P4" s="93"/>
      <c r="Q4" s="5"/>
      <c r="R4" s="5"/>
      <c r="S4" s="5"/>
      <c r="T4" s="5"/>
      <c r="U4" s="5"/>
    </row>
    <row r="5" spans="1:21" x14ac:dyDescent="0.15">
      <c r="A5" s="93"/>
      <c r="B5" s="93"/>
      <c r="C5" s="93"/>
      <c r="D5" s="93"/>
      <c r="E5" s="93"/>
      <c r="F5" s="93"/>
      <c r="G5" s="93"/>
      <c r="H5" s="93"/>
      <c r="I5" s="93"/>
      <c r="J5" s="93"/>
      <c r="K5" s="93"/>
      <c r="L5" s="93"/>
      <c r="M5" s="93"/>
      <c r="N5" s="93"/>
      <c r="O5" s="93"/>
      <c r="P5" s="6"/>
      <c r="Q5" s="6"/>
      <c r="R5" s="6"/>
      <c r="S5" s="6"/>
      <c r="T5" s="6"/>
    </row>
    <row r="6" spans="1:21" ht="28.5" customHeight="1" x14ac:dyDescent="0.15">
      <c r="A6" s="93"/>
      <c r="B6" s="93"/>
      <c r="C6" s="93"/>
      <c r="D6" s="93"/>
      <c r="E6" s="93"/>
      <c r="F6" s="93"/>
      <c r="G6" s="93"/>
      <c r="H6" s="93"/>
      <c r="I6" s="93"/>
      <c r="J6" s="93"/>
      <c r="K6" s="93"/>
      <c r="L6" s="93"/>
      <c r="M6" s="93"/>
      <c r="N6" s="93"/>
      <c r="O6" s="93"/>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93" t="s">
        <v>39</v>
      </c>
      <c r="C8" s="93"/>
      <c r="D8" s="93"/>
      <c r="E8" s="93"/>
      <c r="F8" s="93"/>
      <c r="G8" s="93"/>
      <c r="H8" s="93"/>
      <c r="I8" s="93"/>
      <c r="J8" s="93"/>
      <c r="K8" s="93"/>
      <c r="L8" s="93"/>
      <c r="M8" s="93"/>
      <c r="N8" s="93"/>
      <c r="O8" s="93"/>
      <c r="P8" s="93"/>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4" t="s">
        <v>0</v>
      </c>
      <c r="C10" s="94" t="s">
        <v>1</v>
      </c>
      <c r="D10" s="79" t="s">
        <v>35</v>
      </c>
      <c r="E10" s="80"/>
      <c r="F10" s="80"/>
      <c r="G10" s="81"/>
      <c r="H10" s="94" t="s">
        <v>2</v>
      </c>
      <c r="I10" s="94" t="s">
        <v>3</v>
      </c>
      <c r="J10" s="94" t="s">
        <v>4</v>
      </c>
      <c r="K10" s="94" t="s">
        <v>41</v>
      </c>
      <c r="L10" s="94" t="s">
        <v>36</v>
      </c>
      <c r="M10" s="94"/>
      <c r="N10" s="94" t="s">
        <v>37</v>
      </c>
      <c r="O10" s="94"/>
      <c r="P10" s="94" t="s">
        <v>15</v>
      </c>
      <c r="Q10" s="94" t="s">
        <v>109</v>
      </c>
    </row>
    <row r="11" spans="1:21" s="12" customFormat="1" ht="33.75" customHeight="1" x14ac:dyDescent="0.15">
      <c r="B11" s="94"/>
      <c r="C11" s="94"/>
      <c r="D11" s="82"/>
      <c r="E11" s="83"/>
      <c r="F11" s="83"/>
      <c r="G11" s="84"/>
      <c r="H11" s="94"/>
      <c r="I11" s="94"/>
      <c r="J11" s="94"/>
      <c r="K11" s="94"/>
      <c r="L11" s="94"/>
      <c r="M11" s="94"/>
      <c r="N11" s="94"/>
      <c r="O11" s="94"/>
      <c r="P11" s="94"/>
      <c r="Q11" s="94"/>
    </row>
    <row r="12" spans="1:21" s="12" customFormat="1" ht="37.5" customHeight="1" x14ac:dyDescent="0.15">
      <c r="B12" s="94"/>
      <c r="C12" s="94"/>
      <c r="D12" s="82"/>
      <c r="E12" s="83"/>
      <c r="F12" s="83"/>
      <c r="G12" s="84"/>
      <c r="H12" s="94"/>
      <c r="I12" s="94"/>
      <c r="J12" s="94"/>
      <c r="K12" s="94"/>
      <c r="L12" s="94"/>
      <c r="M12" s="94"/>
      <c r="N12" s="94"/>
      <c r="O12" s="94"/>
      <c r="P12" s="94"/>
      <c r="Q12" s="94"/>
    </row>
    <row r="13" spans="1:21" s="12" customFormat="1" ht="33.75" customHeight="1" x14ac:dyDescent="0.15">
      <c r="B13" s="94"/>
      <c r="C13" s="94"/>
      <c r="D13" s="82"/>
      <c r="E13" s="83"/>
      <c r="F13" s="83"/>
      <c r="G13" s="84"/>
      <c r="H13" s="94"/>
      <c r="I13" s="94"/>
      <c r="J13" s="94"/>
      <c r="K13" s="94"/>
      <c r="L13" s="94"/>
      <c r="M13" s="94"/>
      <c r="N13" s="94"/>
      <c r="O13" s="94"/>
      <c r="P13" s="94"/>
      <c r="Q13" s="94"/>
    </row>
    <row r="14" spans="1:21" s="12" customFormat="1" ht="33.75" customHeight="1" x14ac:dyDescent="0.15">
      <c r="B14" s="94"/>
      <c r="C14" s="94"/>
      <c r="D14" s="85"/>
      <c r="E14" s="86"/>
      <c r="F14" s="86"/>
      <c r="G14" s="87"/>
      <c r="H14" s="94"/>
      <c r="I14" s="94"/>
      <c r="J14" s="94"/>
      <c r="K14" s="94"/>
      <c r="L14" s="94"/>
      <c r="M14" s="94"/>
      <c r="N14" s="94"/>
      <c r="O14" s="94"/>
      <c r="P14" s="94"/>
      <c r="Q14" s="94"/>
    </row>
    <row r="15" spans="1:21" s="12" customFormat="1" ht="155.25" customHeight="1" x14ac:dyDescent="0.15">
      <c r="B15" s="132" t="s">
        <v>54</v>
      </c>
      <c r="C15" s="14" t="s">
        <v>55</v>
      </c>
      <c r="D15" s="88" t="s">
        <v>60</v>
      </c>
      <c r="E15" s="89"/>
      <c r="F15" s="89"/>
      <c r="G15" s="90"/>
      <c r="H15" s="15">
        <v>1</v>
      </c>
      <c r="I15" s="39">
        <v>256127000</v>
      </c>
      <c r="J15" s="41">
        <f>+I15/SMMLV!D25</f>
        <v>627.76225490196077</v>
      </c>
      <c r="K15" s="40">
        <f>+J15</f>
        <v>627.76225490196077</v>
      </c>
      <c r="L15" s="130">
        <f>K15+K16</f>
        <v>1065.4422549019607</v>
      </c>
      <c r="M15" s="130"/>
      <c r="N15" s="131" t="s">
        <v>62</v>
      </c>
      <c r="O15" s="131"/>
      <c r="P15" s="128" t="s">
        <v>80</v>
      </c>
      <c r="Q15" s="91" t="s">
        <v>110</v>
      </c>
    </row>
    <row r="16" spans="1:21" s="12" customFormat="1" ht="145.5" customHeight="1" x14ac:dyDescent="0.15">
      <c r="B16" s="132"/>
      <c r="C16" s="14" t="s">
        <v>56</v>
      </c>
      <c r="D16" s="88" t="s">
        <v>61</v>
      </c>
      <c r="E16" s="89"/>
      <c r="F16" s="89"/>
      <c r="G16" s="90"/>
      <c r="H16" s="15">
        <v>1</v>
      </c>
      <c r="I16" s="39">
        <v>189821816</v>
      </c>
      <c r="J16" s="41">
        <f>+I16/SMMLV!D26</f>
        <v>437.68</v>
      </c>
      <c r="K16" s="40">
        <f>+J16</f>
        <v>437.68</v>
      </c>
      <c r="L16" s="130"/>
      <c r="M16" s="130"/>
      <c r="N16" s="131" t="s">
        <v>57</v>
      </c>
      <c r="O16" s="131"/>
      <c r="P16" s="129"/>
      <c r="Q16" s="92"/>
    </row>
    <row r="17" spans="1:21" s="12" customFormat="1" x14ac:dyDescent="0.15">
      <c r="B17" s="13"/>
      <c r="C17" s="16"/>
      <c r="D17" s="16"/>
      <c r="E17" s="16"/>
      <c r="F17" s="16"/>
      <c r="G17" s="16"/>
      <c r="H17" s="7"/>
      <c r="I17" s="7"/>
      <c r="J17" s="17"/>
      <c r="K17" s="17"/>
      <c r="L17" s="18"/>
      <c r="M17" s="19"/>
      <c r="N17" s="20"/>
      <c r="O17" s="13"/>
    </row>
    <row r="18" spans="1:21" s="12" customFormat="1" ht="40" customHeight="1" x14ac:dyDescent="0.15">
      <c r="B18" s="52"/>
      <c r="C18" s="52"/>
      <c r="D18" s="52"/>
      <c r="E18" s="52"/>
      <c r="F18" s="53" t="s">
        <v>5</v>
      </c>
      <c r="G18" s="54" t="s">
        <v>19</v>
      </c>
      <c r="H18" s="55" t="s">
        <v>40</v>
      </c>
      <c r="I18" s="56"/>
      <c r="J18" s="21"/>
      <c r="K18" s="21"/>
      <c r="O18" s="13"/>
    </row>
    <row r="19" spans="1:21" s="12" customFormat="1" ht="13" x14ac:dyDescent="0.15">
      <c r="B19" s="57" t="s">
        <v>6</v>
      </c>
      <c r="C19" s="58"/>
      <c r="D19" s="58"/>
      <c r="E19" s="58"/>
      <c r="F19" s="59">
        <v>220397844</v>
      </c>
      <c r="G19" s="41">
        <f>F19/SMMLV!D43</f>
        <v>169.53680307692306</v>
      </c>
      <c r="H19" s="60">
        <f>((K15+K16)/2)</f>
        <v>532.72112745098036</v>
      </c>
      <c r="I19" s="7"/>
      <c r="J19" s="22">
        <f>+L15</f>
        <v>1065.4422549019607</v>
      </c>
      <c r="K19" s="22"/>
      <c r="L19" s="23"/>
      <c r="O19" s="13"/>
    </row>
    <row r="20" spans="1:21" s="12" customFormat="1" x14ac:dyDescent="0.15">
      <c r="B20" s="13"/>
      <c r="C20" s="7"/>
      <c r="D20" s="7"/>
      <c r="E20" s="7"/>
      <c r="F20" s="7"/>
      <c r="G20" s="7"/>
      <c r="H20" s="22"/>
      <c r="I20" s="23"/>
      <c r="J20" s="17"/>
      <c r="K20" s="17"/>
      <c r="L20" s="18"/>
      <c r="M20" s="19"/>
      <c r="N20" s="20"/>
      <c r="O20" s="13"/>
    </row>
    <row r="21" spans="1:21" s="12" customFormat="1" x14ac:dyDescent="0.15">
      <c r="B21" s="13"/>
      <c r="C21" s="7"/>
      <c r="D21" s="7"/>
      <c r="E21" s="7"/>
      <c r="F21" s="7"/>
      <c r="G21" s="7"/>
      <c r="H21" s="7"/>
      <c r="I21" s="37"/>
      <c r="J21" s="17"/>
      <c r="K21" s="17"/>
      <c r="L21" s="18"/>
      <c r="M21" s="19"/>
      <c r="N21" s="20"/>
      <c r="O21" s="13"/>
    </row>
    <row r="22" spans="1:21" s="12" customFormat="1" x14ac:dyDescent="0.15">
      <c r="B22" s="13"/>
      <c r="C22" s="7"/>
      <c r="D22" s="7"/>
      <c r="E22" s="7"/>
      <c r="F22" s="7"/>
      <c r="G22" s="7"/>
      <c r="H22" s="7"/>
      <c r="I22" s="24"/>
      <c r="J22" s="17"/>
      <c r="K22" s="17"/>
      <c r="L22" s="18"/>
      <c r="M22" s="19"/>
      <c r="N22" s="20"/>
      <c r="O22" s="13"/>
    </row>
    <row r="23" spans="1:21" s="12" customFormat="1" ht="27" customHeight="1" x14ac:dyDescent="0.15">
      <c r="B23" s="23"/>
      <c r="C23" s="23"/>
      <c r="E23" s="5"/>
      <c r="F23" s="127" t="s">
        <v>7</v>
      </c>
      <c r="G23" s="127"/>
      <c r="H23" s="127"/>
      <c r="I23" s="127"/>
      <c r="J23" s="127"/>
      <c r="K23" s="127"/>
      <c r="L23" s="5"/>
      <c r="M23" s="5"/>
      <c r="N23" s="19"/>
      <c r="O23" s="25"/>
      <c r="P23" s="25"/>
    </row>
    <row r="24" spans="1:21" s="12" customFormat="1" ht="134.25" customHeight="1" x14ac:dyDescent="0.15">
      <c r="B24" s="23"/>
      <c r="C24" s="23"/>
      <c r="F24" s="61" t="s">
        <v>0</v>
      </c>
      <c r="G24" s="61" t="s">
        <v>1</v>
      </c>
      <c r="H24" s="61" t="s">
        <v>8</v>
      </c>
      <c r="I24" s="61" t="s">
        <v>9</v>
      </c>
      <c r="J24" s="61" t="s">
        <v>38</v>
      </c>
      <c r="K24" s="61" t="s">
        <v>10</v>
      </c>
      <c r="M24" s="61" t="s">
        <v>20</v>
      </c>
      <c r="N24" s="61" t="s">
        <v>21</v>
      </c>
    </row>
    <row r="25" spans="1:21" s="27" customFormat="1" ht="73.5" customHeight="1" x14ac:dyDescent="0.15">
      <c r="B25" s="23"/>
      <c r="C25" s="23"/>
      <c r="F25" s="47" t="str">
        <f>B15</f>
        <v>CONSORCIO CANO</v>
      </c>
      <c r="G25" s="14" t="str">
        <f>C15</f>
        <v>CARLOS HUMBERTO
ARAGON,: 90%</v>
      </c>
      <c r="H25" s="27" t="s">
        <v>63</v>
      </c>
      <c r="I25" s="26">
        <v>45412</v>
      </c>
      <c r="J25" s="14" t="s">
        <v>18</v>
      </c>
      <c r="K25" s="47" t="s">
        <v>58</v>
      </c>
      <c r="M25" s="46"/>
      <c r="N25" s="47" t="s">
        <v>58</v>
      </c>
    </row>
    <row r="26" spans="1:21" s="12" customFormat="1" ht="73.5" customHeight="1" x14ac:dyDescent="0.15">
      <c r="B26" s="23"/>
      <c r="C26" s="23"/>
      <c r="F26" s="47" t="str">
        <f>+F25</f>
        <v>CONSORCIO CANO</v>
      </c>
      <c r="G26" s="14" t="str">
        <f>C16</f>
        <v>NOGARA INGENIERIA
SAS; 10%</v>
      </c>
      <c r="H26" s="14" t="s">
        <v>59</v>
      </c>
      <c r="I26" s="26">
        <v>45412</v>
      </c>
      <c r="J26" s="14" t="s">
        <v>18</v>
      </c>
      <c r="K26" s="47" t="s">
        <v>58</v>
      </c>
      <c r="M26" s="49"/>
      <c r="N26" s="13"/>
    </row>
    <row r="27" spans="1:21" s="12" customFormat="1" x14ac:dyDescent="0.15">
      <c r="B27" s="23"/>
      <c r="C27" s="23"/>
      <c r="D27" s="13"/>
      <c r="E27" s="13"/>
      <c r="F27" s="7"/>
      <c r="G27" s="7"/>
      <c r="H27" s="7"/>
      <c r="I27" s="7"/>
      <c r="J27" s="7"/>
      <c r="K27" s="7"/>
      <c r="L27" s="7"/>
      <c r="M27" s="13"/>
      <c r="N27" s="19"/>
      <c r="O27" s="25"/>
    </row>
    <row r="28" spans="1:21" s="12" customFormat="1" x14ac:dyDescent="0.15">
      <c r="B28" s="13"/>
      <c r="C28" s="27"/>
      <c r="D28" s="7"/>
      <c r="E28" s="7"/>
      <c r="F28" s="7"/>
      <c r="G28" s="7"/>
      <c r="H28" s="7"/>
      <c r="I28" s="27"/>
      <c r="J28" s="24"/>
      <c r="K28" s="24"/>
      <c r="L28" s="28"/>
      <c r="M28" s="19"/>
      <c r="N28" s="19"/>
      <c r="O28" s="13"/>
    </row>
    <row r="29" spans="1:21" s="4" customFormat="1" ht="33.75" customHeight="1" thickBot="1" x14ac:dyDescent="0.2">
      <c r="A29" s="2"/>
      <c r="B29" s="93" t="s">
        <v>11</v>
      </c>
      <c r="C29" s="93"/>
      <c r="D29" s="93"/>
      <c r="E29" s="93"/>
      <c r="F29" s="93"/>
      <c r="G29" s="93"/>
      <c r="H29" s="93"/>
      <c r="I29" s="93"/>
      <c r="J29" s="93"/>
      <c r="K29" s="93"/>
      <c r="L29" s="93"/>
      <c r="M29" s="93"/>
      <c r="N29" s="93"/>
      <c r="O29" s="93"/>
      <c r="P29" s="93"/>
      <c r="U29" s="2"/>
    </row>
    <row r="30" spans="1:21" s="4" customFormat="1" ht="33.75" customHeight="1" x14ac:dyDescent="0.15">
      <c r="A30" s="2"/>
      <c r="B30" s="95" t="s">
        <v>22</v>
      </c>
      <c r="C30" s="96"/>
      <c r="D30" s="96"/>
      <c r="E30" s="97"/>
      <c r="F30" s="13"/>
      <c r="G30" s="104" t="s">
        <v>44</v>
      </c>
      <c r="H30" s="105"/>
      <c r="I30" s="105"/>
      <c r="J30" s="106"/>
      <c r="K30" s="107" t="s">
        <v>48</v>
      </c>
      <c r="L30" s="108"/>
      <c r="M30" s="111" t="s">
        <v>49</v>
      </c>
      <c r="N30" s="100" t="s">
        <v>50</v>
      </c>
      <c r="O30" s="13"/>
      <c r="P30" s="13"/>
      <c r="U30" s="2"/>
    </row>
    <row r="31" spans="1:21" s="4" customFormat="1" ht="230.25" customHeight="1" x14ac:dyDescent="0.15">
      <c r="A31" s="2"/>
      <c r="B31" s="98" t="s">
        <v>23</v>
      </c>
      <c r="C31" s="99" t="s">
        <v>24</v>
      </c>
      <c r="D31" s="62" t="s">
        <v>25</v>
      </c>
      <c r="E31" s="63" t="s">
        <v>42</v>
      </c>
      <c r="F31" s="13"/>
      <c r="G31" s="113" t="s">
        <v>45</v>
      </c>
      <c r="H31" s="114"/>
      <c r="I31" s="114"/>
      <c r="J31" s="115"/>
      <c r="K31" s="109"/>
      <c r="L31" s="110"/>
      <c r="M31" s="112"/>
      <c r="N31" s="101"/>
      <c r="O31" s="13"/>
      <c r="P31" s="13"/>
      <c r="U31" s="2"/>
    </row>
    <row r="32" spans="1:21" s="4" customFormat="1" ht="219.75" customHeight="1" x14ac:dyDescent="0.15">
      <c r="A32" s="2"/>
      <c r="B32" s="98"/>
      <c r="C32" s="99"/>
      <c r="D32" s="64" t="s">
        <v>43</v>
      </c>
      <c r="E32" s="65"/>
      <c r="F32" s="13"/>
      <c r="G32" s="116" t="s">
        <v>46</v>
      </c>
      <c r="H32" s="117"/>
      <c r="I32" s="62" t="s">
        <v>47</v>
      </c>
      <c r="J32" s="63" t="s">
        <v>26</v>
      </c>
      <c r="K32" s="121" t="s">
        <v>32</v>
      </c>
      <c r="L32" s="122"/>
      <c r="M32" s="125" t="s">
        <v>32</v>
      </c>
      <c r="N32" s="102" t="s">
        <v>32</v>
      </c>
      <c r="O32" s="13"/>
      <c r="P32" s="13"/>
      <c r="U32" s="2"/>
    </row>
    <row r="33" spans="1:21" s="4" customFormat="1" ht="33.75" customHeight="1" thickBot="1" x14ac:dyDescent="0.2">
      <c r="A33" s="2"/>
      <c r="B33" s="66">
        <f>K15</f>
        <v>627.76225490196077</v>
      </c>
      <c r="C33" s="120">
        <f>+AVERAGE(B33:B34)</f>
        <v>532.72112745098036</v>
      </c>
      <c r="D33" s="120"/>
      <c r="E33" s="120"/>
      <c r="F33" s="13"/>
      <c r="G33" s="118" t="s">
        <v>32</v>
      </c>
      <c r="H33" s="119"/>
      <c r="I33" s="67" t="s">
        <v>32</v>
      </c>
      <c r="J33" s="68" t="s">
        <v>32</v>
      </c>
      <c r="K33" s="123"/>
      <c r="L33" s="124"/>
      <c r="M33" s="126"/>
      <c r="N33" s="103"/>
      <c r="O33" s="13"/>
      <c r="P33" s="13"/>
      <c r="U33" s="2"/>
    </row>
    <row r="34" spans="1:21" s="4" customFormat="1" ht="33.75" customHeight="1" x14ac:dyDescent="0.15">
      <c r="A34" s="2"/>
      <c r="B34" s="66">
        <f>K16</f>
        <v>437.68</v>
      </c>
      <c r="C34" s="120"/>
      <c r="D34" s="120"/>
      <c r="E34" s="120"/>
      <c r="F34" s="13"/>
      <c r="G34" s="13"/>
      <c r="H34" s="13"/>
      <c r="I34" s="13"/>
      <c r="J34" s="13"/>
      <c r="K34" s="13"/>
      <c r="L34" s="13"/>
      <c r="M34" s="13"/>
      <c r="N34" s="13"/>
      <c r="O34" s="13"/>
      <c r="P34" s="13"/>
      <c r="U34" s="2"/>
    </row>
    <row r="35" spans="1:21" s="4" customFormat="1" ht="33.75" customHeight="1" x14ac:dyDescent="0.15">
      <c r="A35" s="2"/>
      <c r="B35" s="13"/>
      <c r="C35" s="13"/>
      <c r="D35" s="13"/>
      <c r="E35" s="13"/>
      <c r="F35" s="13"/>
      <c r="G35" s="13"/>
      <c r="H35" s="13"/>
      <c r="I35" s="13"/>
      <c r="J35" s="13"/>
      <c r="K35" s="13"/>
      <c r="L35" s="13"/>
      <c r="M35" s="13"/>
      <c r="N35" s="13"/>
      <c r="O35" s="13"/>
      <c r="P35" s="13"/>
      <c r="U35" s="2"/>
    </row>
    <row r="36" spans="1:21" s="4" customFormat="1" ht="33.75" customHeight="1" x14ac:dyDescent="0.15">
      <c r="A36" s="2"/>
      <c r="B36" s="69" t="s">
        <v>5</v>
      </c>
      <c r="C36" s="69" t="s">
        <v>19</v>
      </c>
      <c r="D36" s="13"/>
      <c r="E36" s="13"/>
      <c r="F36" s="13"/>
      <c r="G36" s="13"/>
      <c r="H36" s="13"/>
      <c r="I36" s="13"/>
      <c r="J36" s="13"/>
      <c r="K36" s="13"/>
      <c r="L36" s="13"/>
      <c r="M36" s="13"/>
      <c r="N36" s="13"/>
      <c r="O36" s="13"/>
      <c r="P36" s="13"/>
      <c r="U36" s="2"/>
    </row>
    <row r="37" spans="1:21" s="4" customFormat="1" ht="33.75" customHeight="1" x14ac:dyDescent="0.15">
      <c r="A37" s="2"/>
      <c r="B37" s="70">
        <f>F19</f>
        <v>220397844</v>
      </c>
      <c r="C37" s="71">
        <f>B37/1300000</f>
        <v>169.53680307692306</v>
      </c>
      <c r="D37" s="13"/>
      <c r="E37" s="13"/>
      <c r="F37" s="13"/>
      <c r="G37" s="13"/>
      <c r="H37" s="13"/>
      <c r="I37" s="13"/>
      <c r="J37" s="13"/>
      <c r="K37" s="13"/>
      <c r="L37" s="13"/>
      <c r="M37" s="13"/>
      <c r="N37" s="13"/>
      <c r="O37" s="13"/>
      <c r="P37" s="13"/>
      <c r="U37" s="2"/>
    </row>
    <row r="38" spans="1:21" s="4" customFormat="1" ht="33.75" customHeight="1" thickBot="1" x14ac:dyDescent="0.2">
      <c r="A38" s="2"/>
      <c r="B38" s="13"/>
      <c r="C38" s="13"/>
      <c r="D38" s="13"/>
      <c r="E38" s="13"/>
      <c r="F38" s="13"/>
      <c r="G38" s="13"/>
      <c r="H38" s="13"/>
      <c r="I38" s="13"/>
      <c r="J38" s="13"/>
      <c r="K38" s="13"/>
      <c r="L38" s="13"/>
      <c r="M38" s="13"/>
      <c r="N38" s="13"/>
      <c r="O38" s="13"/>
      <c r="P38" s="13"/>
      <c r="U38" s="2"/>
    </row>
    <row r="39" spans="1:21" s="4" customFormat="1" ht="33.75" customHeight="1" x14ac:dyDescent="0.15">
      <c r="A39" s="2"/>
      <c r="B39" s="136" t="s">
        <v>51</v>
      </c>
      <c r="C39" s="137"/>
      <c r="D39" s="137"/>
      <c r="E39" s="137"/>
      <c r="F39" s="137"/>
      <c r="G39" s="138"/>
      <c r="H39" s="13"/>
      <c r="I39" s="160" t="s">
        <v>29</v>
      </c>
      <c r="J39" s="161"/>
      <c r="K39" s="161"/>
      <c r="L39" s="161"/>
      <c r="M39" s="162"/>
      <c r="N39" s="13"/>
      <c r="O39" s="13"/>
      <c r="P39" s="13"/>
      <c r="U39" s="2"/>
    </row>
    <row r="40" spans="1:21" s="4" customFormat="1" ht="78" customHeight="1" x14ac:dyDescent="0.15">
      <c r="A40" s="2"/>
      <c r="B40" s="139" t="s">
        <v>12</v>
      </c>
      <c r="C40" s="140"/>
      <c r="D40" s="141"/>
      <c r="E40" s="141"/>
      <c r="F40" s="142"/>
      <c r="G40" s="149" t="s">
        <v>27</v>
      </c>
      <c r="H40" s="13"/>
      <c r="I40" s="176" t="s">
        <v>12</v>
      </c>
      <c r="J40" s="178" t="s">
        <v>52</v>
      </c>
      <c r="K40" s="178"/>
      <c r="L40" s="178"/>
      <c r="M40" s="179" t="s">
        <v>30</v>
      </c>
      <c r="N40" s="13"/>
      <c r="O40" s="13"/>
      <c r="P40" s="13"/>
      <c r="U40" s="2"/>
    </row>
    <row r="41" spans="1:21" s="4" customFormat="1" ht="33.75" customHeight="1" x14ac:dyDescent="0.15">
      <c r="A41" s="2"/>
      <c r="B41" s="139"/>
      <c r="C41" s="143"/>
      <c r="D41" s="144"/>
      <c r="E41" s="144"/>
      <c r="F41" s="145"/>
      <c r="G41" s="149"/>
      <c r="H41" s="13"/>
      <c r="I41" s="177"/>
      <c r="J41" s="178"/>
      <c r="K41" s="178"/>
      <c r="L41" s="178"/>
      <c r="M41" s="180"/>
      <c r="N41" s="13"/>
      <c r="O41" s="13"/>
      <c r="P41" s="13"/>
      <c r="U41" s="2"/>
    </row>
    <row r="42" spans="1:21" s="4" customFormat="1" ht="33.75" customHeight="1" x14ac:dyDescent="0.15">
      <c r="A42" s="2"/>
      <c r="B42" s="139"/>
      <c r="C42" s="143"/>
      <c r="D42" s="144"/>
      <c r="E42" s="144"/>
      <c r="F42" s="145"/>
      <c r="G42" s="149"/>
      <c r="H42" s="13"/>
      <c r="I42" s="177"/>
      <c r="J42" s="178"/>
      <c r="K42" s="178"/>
      <c r="L42" s="178"/>
      <c r="M42" s="180"/>
      <c r="N42" s="13"/>
      <c r="O42" s="13"/>
      <c r="P42" s="13"/>
      <c r="U42" s="2"/>
    </row>
    <row r="43" spans="1:21" s="4" customFormat="1" ht="33.75" customHeight="1" x14ac:dyDescent="0.15">
      <c r="A43" s="2"/>
      <c r="B43" s="139"/>
      <c r="C43" s="143"/>
      <c r="D43" s="144"/>
      <c r="E43" s="144"/>
      <c r="F43" s="145"/>
      <c r="G43" s="149"/>
      <c r="H43" s="13"/>
      <c r="I43" s="177"/>
      <c r="J43" s="178"/>
      <c r="K43" s="178"/>
      <c r="L43" s="178"/>
      <c r="M43" s="180"/>
      <c r="N43" s="13"/>
      <c r="O43" s="13"/>
      <c r="P43" s="13"/>
      <c r="U43" s="2"/>
    </row>
    <row r="44" spans="1:21" s="4" customFormat="1" ht="33.75" customHeight="1" x14ac:dyDescent="0.15">
      <c r="A44" s="2"/>
      <c r="B44" s="139"/>
      <c r="C44" s="143"/>
      <c r="D44" s="144"/>
      <c r="E44" s="144"/>
      <c r="F44" s="145"/>
      <c r="G44" s="149"/>
      <c r="H44" s="13"/>
      <c r="I44" s="177"/>
      <c r="J44" s="178"/>
      <c r="K44" s="178"/>
      <c r="L44" s="178"/>
      <c r="M44" s="180"/>
      <c r="N44" s="13"/>
      <c r="O44" s="13"/>
      <c r="P44" s="13"/>
      <c r="U44" s="2"/>
    </row>
    <row r="45" spans="1:21" s="4" customFormat="1" ht="33.75" customHeight="1" x14ac:dyDescent="0.15">
      <c r="A45" s="2"/>
      <c r="B45" s="139"/>
      <c r="C45" s="143"/>
      <c r="D45" s="144"/>
      <c r="E45" s="144"/>
      <c r="F45" s="145"/>
      <c r="G45" s="149"/>
      <c r="H45" s="13"/>
      <c r="I45" s="177"/>
      <c r="J45" s="178"/>
      <c r="K45" s="178"/>
      <c r="L45" s="178"/>
      <c r="M45" s="180"/>
      <c r="N45" s="13"/>
      <c r="O45" s="13"/>
      <c r="P45" s="13"/>
      <c r="U45" s="2"/>
    </row>
    <row r="46" spans="1:21" s="4" customFormat="1" ht="33.75" customHeight="1" x14ac:dyDescent="0.15">
      <c r="A46" s="2"/>
      <c r="B46" s="139"/>
      <c r="C46" s="146"/>
      <c r="D46" s="147"/>
      <c r="E46" s="147"/>
      <c r="F46" s="148"/>
      <c r="G46" s="149"/>
      <c r="H46" s="13"/>
      <c r="I46" s="109"/>
      <c r="J46" s="178"/>
      <c r="K46" s="178"/>
      <c r="L46" s="178"/>
      <c r="M46" s="181"/>
      <c r="N46" s="13"/>
      <c r="O46" s="13"/>
      <c r="P46" s="13"/>
      <c r="U46" s="2"/>
    </row>
    <row r="47" spans="1:21" s="4" customFormat="1" ht="33.75" customHeight="1" x14ac:dyDescent="0.15">
      <c r="A47" s="2"/>
      <c r="B47" s="139" t="str">
        <f>B15</f>
        <v>CONSORCIO CANO</v>
      </c>
      <c r="C47" s="151" t="s">
        <v>28</v>
      </c>
      <c r="D47" s="122"/>
      <c r="E47" s="122"/>
      <c r="F47" s="152"/>
      <c r="G47" s="158" t="s">
        <v>32</v>
      </c>
      <c r="H47" s="13"/>
      <c r="I47" s="163" t="str">
        <f>+B15</f>
        <v>CONSORCIO CANO</v>
      </c>
      <c r="J47" s="165"/>
      <c r="K47" s="166"/>
      <c r="L47" s="167"/>
      <c r="M47" s="174" t="s">
        <v>32</v>
      </c>
      <c r="N47" s="13"/>
      <c r="O47" s="13"/>
      <c r="P47" s="13"/>
      <c r="U47" s="2"/>
    </row>
    <row r="48" spans="1:21" s="4" customFormat="1" ht="33.75" customHeight="1" x14ac:dyDescent="0.15">
      <c r="A48" s="2"/>
      <c r="B48" s="139"/>
      <c r="C48" s="153"/>
      <c r="D48" s="154"/>
      <c r="E48" s="154"/>
      <c r="F48" s="155"/>
      <c r="G48" s="158"/>
      <c r="H48" s="13"/>
      <c r="I48" s="163"/>
      <c r="J48" s="168"/>
      <c r="K48" s="169"/>
      <c r="L48" s="170"/>
      <c r="M48" s="174"/>
      <c r="N48" s="13"/>
      <c r="O48" s="13"/>
      <c r="P48" s="13"/>
      <c r="U48" s="2"/>
    </row>
    <row r="49" spans="1:21" s="4" customFormat="1" ht="33.75" customHeight="1" thickBot="1" x14ac:dyDescent="0.2">
      <c r="A49" s="2"/>
      <c r="B49" s="150"/>
      <c r="C49" s="156"/>
      <c r="D49" s="124"/>
      <c r="E49" s="124"/>
      <c r="F49" s="157"/>
      <c r="G49" s="159"/>
      <c r="H49" s="13"/>
      <c r="I49" s="164"/>
      <c r="J49" s="171"/>
      <c r="K49" s="172"/>
      <c r="L49" s="173"/>
      <c r="M49" s="175"/>
      <c r="N49" s="13"/>
      <c r="O49" s="13"/>
      <c r="P49" s="13"/>
      <c r="U49" s="2"/>
    </row>
    <row r="50" spans="1:21" s="4" customFormat="1" ht="33.75" customHeight="1" x14ac:dyDescent="0.15">
      <c r="A50" s="2"/>
      <c r="B50" s="13"/>
      <c r="C50" s="13"/>
      <c r="D50" s="13"/>
      <c r="E50" s="13"/>
      <c r="F50" s="13"/>
      <c r="G50" s="13"/>
      <c r="H50" s="13"/>
      <c r="I50" s="13"/>
      <c r="J50" s="13"/>
      <c r="K50" s="13"/>
      <c r="L50" s="13"/>
      <c r="M50" s="13"/>
      <c r="N50" s="13"/>
      <c r="O50" s="13"/>
      <c r="P50" s="13"/>
      <c r="U50" s="2"/>
    </row>
    <row r="51" spans="1:21" s="4" customFormat="1" ht="12" customHeight="1" x14ac:dyDescent="0.15">
      <c r="A51" s="2"/>
      <c r="B51" s="2"/>
      <c r="C51" s="3"/>
      <c r="D51" s="3"/>
      <c r="E51" s="3"/>
      <c r="F51" s="3"/>
      <c r="I51" s="2"/>
      <c r="J51" s="5"/>
      <c r="K51" s="38"/>
      <c r="L51" s="38"/>
      <c r="M51" s="38"/>
      <c r="N51" s="38"/>
      <c r="O51" s="38"/>
      <c r="P51" s="5"/>
      <c r="T51" s="2"/>
    </row>
    <row r="52" spans="1:21" s="4" customFormat="1" x14ac:dyDescent="0.15">
      <c r="A52" s="2"/>
      <c r="B52" s="13"/>
      <c r="C52" s="7"/>
      <c r="D52" s="2"/>
      <c r="E52" s="2"/>
      <c r="F52" s="2"/>
      <c r="G52" s="2"/>
      <c r="H52" s="2"/>
      <c r="I52" s="2"/>
      <c r="J52" s="2"/>
      <c r="K52" s="3"/>
      <c r="L52" s="3"/>
      <c r="M52" s="3"/>
      <c r="N52" s="3"/>
      <c r="T52" s="2"/>
    </row>
    <row r="53" spans="1:21" s="4" customFormat="1" ht="87" customHeight="1" x14ac:dyDescent="0.15">
      <c r="A53" s="2"/>
      <c r="B53" s="133" t="s">
        <v>12</v>
      </c>
      <c r="C53" s="191" t="s">
        <v>53</v>
      </c>
      <c r="D53" s="192"/>
      <c r="E53" s="192"/>
      <c r="F53" s="192"/>
      <c r="G53" s="193"/>
      <c r="H53" s="133" t="s">
        <v>13</v>
      </c>
      <c r="I53" s="2"/>
      <c r="J53" s="133" t="s">
        <v>12</v>
      </c>
      <c r="K53" s="191" t="s">
        <v>31</v>
      </c>
      <c r="L53" s="192"/>
      <c r="M53" s="192"/>
      <c r="N53" s="193"/>
      <c r="O53" s="133" t="s">
        <v>13</v>
      </c>
      <c r="T53" s="2"/>
    </row>
    <row r="54" spans="1:21" s="4" customFormat="1" x14ac:dyDescent="0.15">
      <c r="A54" s="2"/>
      <c r="B54" s="134"/>
      <c r="C54" s="194"/>
      <c r="D54" s="195"/>
      <c r="E54" s="195"/>
      <c r="F54" s="195"/>
      <c r="G54" s="196"/>
      <c r="H54" s="134"/>
      <c r="I54" s="2"/>
      <c r="J54" s="134"/>
      <c r="K54" s="194"/>
      <c r="L54" s="195"/>
      <c r="M54" s="195"/>
      <c r="N54" s="196"/>
      <c r="O54" s="134"/>
      <c r="T54" s="2"/>
    </row>
    <row r="55" spans="1:21" s="4" customFormat="1" x14ac:dyDescent="0.15">
      <c r="A55" s="2"/>
      <c r="B55" s="134"/>
      <c r="C55" s="194"/>
      <c r="D55" s="195"/>
      <c r="E55" s="195"/>
      <c r="F55" s="195"/>
      <c r="G55" s="196"/>
      <c r="H55" s="134"/>
      <c r="I55" s="2"/>
      <c r="J55" s="134"/>
      <c r="K55" s="194"/>
      <c r="L55" s="195"/>
      <c r="M55" s="195"/>
      <c r="N55" s="196"/>
      <c r="O55" s="134"/>
      <c r="T55" s="2"/>
    </row>
    <row r="56" spans="1:21" s="4" customFormat="1" x14ac:dyDescent="0.15">
      <c r="A56" s="2"/>
      <c r="B56" s="135"/>
      <c r="C56" s="197"/>
      <c r="D56" s="198"/>
      <c r="E56" s="198"/>
      <c r="F56" s="198"/>
      <c r="G56" s="199"/>
      <c r="H56" s="135"/>
      <c r="I56" s="2"/>
      <c r="J56" s="135"/>
      <c r="K56" s="197"/>
      <c r="L56" s="198"/>
      <c r="M56" s="198"/>
      <c r="N56" s="199"/>
      <c r="O56" s="135"/>
      <c r="T56" s="2"/>
    </row>
    <row r="57" spans="1:21" s="4" customFormat="1" x14ac:dyDescent="0.15">
      <c r="A57" s="2"/>
      <c r="B57" s="132" t="str">
        <f>B15</f>
        <v>CONSORCIO CANO</v>
      </c>
      <c r="C57" s="182" t="s">
        <v>18</v>
      </c>
      <c r="D57" s="183"/>
      <c r="E57" s="183"/>
      <c r="F57" s="183"/>
      <c r="G57" s="184"/>
      <c r="H57" s="132" t="s">
        <v>32</v>
      </c>
      <c r="I57" s="2"/>
      <c r="J57" s="132" t="str">
        <f>B15</f>
        <v>CONSORCIO CANO</v>
      </c>
      <c r="K57" s="182" t="s">
        <v>18</v>
      </c>
      <c r="L57" s="183"/>
      <c r="M57" s="183"/>
      <c r="N57" s="184"/>
      <c r="O57" s="132" t="s">
        <v>32</v>
      </c>
      <c r="T57" s="2"/>
    </row>
    <row r="58" spans="1:21" s="4" customFormat="1" x14ac:dyDescent="0.15">
      <c r="A58" s="2"/>
      <c r="B58" s="132"/>
      <c r="C58" s="185"/>
      <c r="D58" s="186"/>
      <c r="E58" s="186"/>
      <c r="F58" s="186"/>
      <c r="G58" s="187"/>
      <c r="H58" s="132"/>
      <c r="I58" s="2"/>
      <c r="J58" s="132"/>
      <c r="K58" s="185"/>
      <c r="L58" s="186"/>
      <c r="M58" s="186"/>
      <c r="N58" s="187"/>
      <c r="O58" s="132"/>
      <c r="T58" s="2"/>
    </row>
    <row r="59" spans="1:21" s="4" customFormat="1" x14ac:dyDescent="0.15">
      <c r="A59" s="2"/>
      <c r="B59" s="132"/>
      <c r="C59" s="188"/>
      <c r="D59" s="189"/>
      <c r="E59" s="189"/>
      <c r="F59" s="189"/>
      <c r="G59" s="190"/>
      <c r="H59" s="132"/>
      <c r="I59" s="2"/>
      <c r="J59" s="132"/>
      <c r="K59" s="188"/>
      <c r="L59" s="189"/>
      <c r="M59" s="189"/>
      <c r="N59" s="190"/>
      <c r="O59" s="132"/>
      <c r="T59" s="2"/>
    </row>
    <row r="60" spans="1:21" s="4" customFormat="1" ht="85" customHeight="1" thickBot="1" x14ac:dyDescent="0.2">
      <c r="A60" s="2"/>
      <c r="B60" s="2"/>
      <c r="C60" s="2"/>
      <c r="D60" s="2"/>
      <c r="E60" s="2"/>
      <c r="F60" s="2"/>
      <c r="G60" s="2"/>
      <c r="H60" s="2"/>
      <c r="I60" s="2"/>
      <c r="J60" s="2"/>
      <c r="K60" s="2"/>
      <c r="L60" s="3"/>
      <c r="M60" s="3"/>
      <c r="N60" s="3"/>
      <c r="O60" s="3"/>
      <c r="U60" s="2"/>
    </row>
    <row r="61" spans="1:21" s="4" customFormat="1" ht="65.25" customHeight="1" thickBot="1" x14ac:dyDescent="0.2">
      <c r="A61" s="2"/>
      <c r="B61" s="13" t="s">
        <v>14</v>
      </c>
      <c r="C61" s="77" t="s">
        <v>32</v>
      </c>
      <c r="D61" s="2"/>
      <c r="E61" s="2"/>
      <c r="F61" s="2"/>
      <c r="G61" s="2"/>
      <c r="H61" s="2"/>
      <c r="I61" s="2"/>
      <c r="J61" s="2"/>
      <c r="K61" s="2"/>
      <c r="L61" s="3"/>
      <c r="M61" s="3"/>
      <c r="N61" s="3"/>
      <c r="O61" s="3"/>
      <c r="U61" s="2"/>
    </row>
    <row r="62" spans="1:21" s="4" customFormat="1" x14ac:dyDescent="0.15">
      <c r="A62" s="2"/>
      <c r="D62" s="2"/>
      <c r="E62" s="2"/>
      <c r="F62" s="2"/>
      <c r="G62" s="2"/>
      <c r="H62" s="2"/>
      <c r="I62" s="2"/>
      <c r="J62" s="2"/>
      <c r="K62" s="2"/>
      <c r="L62" s="3"/>
      <c r="M62" s="3"/>
      <c r="N62" s="3"/>
      <c r="O62" s="3"/>
      <c r="U62" s="2"/>
    </row>
  </sheetData>
  <mergeCells count="66">
    <mergeCell ref="B53:B56"/>
    <mergeCell ref="C53:G56"/>
    <mergeCell ref="H53:H56"/>
    <mergeCell ref="J53:J56"/>
    <mergeCell ref="K53:N56"/>
    <mergeCell ref="B57:B59"/>
    <mergeCell ref="C57:G59"/>
    <mergeCell ref="H57:H59"/>
    <mergeCell ref="J57:J59"/>
    <mergeCell ref="K57:N59"/>
    <mergeCell ref="O57:O59"/>
    <mergeCell ref="O53:O56"/>
    <mergeCell ref="B39:G39"/>
    <mergeCell ref="B40:B46"/>
    <mergeCell ref="C40:F46"/>
    <mergeCell ref="G40:G46"/>
    <mergeCell ref="B47:B49"/>
    <mergeCell ref="C47:F49"/>
    <mergeCell ref="G47:G49"/>
    <mergeCell ref="I39:M39"/>
    <mergeCell ref="I47:I49"/>
    <mergeCell ref="J47:L49"/>
    <mergeCell ref="M47:M49"/>
    <mergeCell ref="I40:I46"/>
    <mergeCell ref="J40:L46"/>
    <mergeCell ref="M40:M46"/>
    <mergeCell ref="F23:K23"/>
    <mergeCell ref="B29:P29"/>
    <mergeCell ref="P15:P16"/>
    <mergeCell ref="B10:B14"/>
    <mergeCell ref="C10:C14"/>
    <mergeCell ref="H10:H14"/>
    <mergeCell ref="P10:P14"/>
    <mergeCell ref="L15:M16"/>
    <mergeCell ref="N15:O15"/>
    <mergeCell ref="N16:O16"/>
    <mergeCell ref="I10:I14"/>
    <mergeCell ref="J10:J14"/>
    <mergeCell ref="K10:K14"/>
    <mergeCell ref="L10:M14"/>
    <mergeCell ref="N10:O14"/>
    <mergeCell ref="B15:B16"/>
    <mergeCell ref="B30:E30"/>
    <mergeCell ref="B31:B32"/>
    <mergeCell ref="C31:C32"/>
    <mergeCell ref="N30:N31"/>
    <mergeCell ref="N32:N33"/>
    <mergeCell ref="G30:J30"/>
    <mergeCell ref="K30:L31"/>
    <mergeCell ref="M30:M31"/>
    <mergeCell ref="G31:J31"/>
    <mergeCell ref="G32:H32"/>
    <mergeCell ref="G33:H33"/>
    <mergeCell ref="C33:E34"/>
    <mergeCell ref="K32:L33"/>
    <mergeCell ref="M32:M33"/>
    <mergeCell ref="D10:G14"/>
    <mergeCell ref="D15:G15"/>
    <mergeCell ref="D16:G16"/>
    <mergeCell ref="Q15:Q16"/>
    <mergeCell ref="A2:P2"/>
    <mergeCell ref="A4:P4"/>
    <mergeCell ref="A5:O5"/>
    <mergeCell ref="A6:O6"/>
    <mergeCell ref="B8:P8"/>
    <mergeCell ref="Q10:Q14"/>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65"/>
  <sheetViews>
    <sheetView topLeftCell="A25" zoomScale="25" zoomScaleNormal="40" workbookViewId="0">
      <selection activeCell="M49" sqref="M49:M51"/>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x14ac:dyDescent="0.15">
      <c r="A2" s="93" t="s">
        <v>33</v>
      </c>
      <c r="B2" s="93"/>
      <c r="C2" s="93"/>
      <c r="D2" s="93"/>
      <c r="E2" s="93"/>
      <c r="F2" s="93"/>
      <c r="G2" s="93"/>
      <c r="H2" s="93"/>
      <c r="I2" s="93"/>
      <c r="J2" s="93"/>
      <c r="K2" s="93"/>
      <c r="L2" s="93"/>
      <c r="M2" s="93"/>
      <c r="N2" s="93"/>
      <c r="O2" s="93"/>
      <c r="P2" s="93"/>
      <c r="Q2" s="5"/>
      <c r="R2" s="5"/>
      <c r="S2" s="5"/>
      <c r="T2" s="5"/>
      <c r="U2" s="5"/>
    </row>
    <row r="3" spans="1:21" x14ac:dyDescent="0.15">
      <c r="A3" s="1"/>
      <c r="B3" s="1"/>
      <c r="C3" s="1"/>
      <c r="D3" s="1"/>
      <c r="E3" s="1"/>
      <c r="F3" s="1"/>
      <c r="G3" s="1"/>
      <c r="H3" s="1"/>
      <c r="I3" s="1"/>
    </row>
    <row r="4" spans="1:21" ht="53" customHeight="1" x14ac:dyDescent="0.15">
      <c r="A4" s="93" t="s">
        <v>34</v>
      </c>
      <c r="B4" s="93"/>
      <c r="C4" s="93"/>
      <c r="D4" s="93"/>
      <c r="E4" s="93"/>
      <c r="F4" s="93"/>
      <c r="G4" s="93"/>
      <c r="H4" s="93"/>
      <c r="I4" s="93"/>
      <c r="J4" s="93"/>
      <c r="K4" s="93"/>
      <c r="L4" s="93"/>
      <c r="M4" s="93"/>
      <c r="N4" s="93"/>
      <c r="O4" s="93"/>
      <c r="P4" s="93"/>
      <c r="Q4" s="5"/>
      <c r="R4" s="5"/>
      <c r="S4" s="5"/>
      <c r="T4" s="5"/>
      <c r="U4" s="5"/>
    </row>
    <row r="5" spans="1:21" x14ac:dyDescent="0.15">
      <c r="A5" s="93"/>
      <c r="B5" s="93"/>
      <c r="C5" s="93"/>
      <c r="D5" s="93"/>
      <c r="E5" s="93"/>
      <c r="F5" s="93"/>
      <c r="G5" s="93"/>
      <c r="H5" s="93"/>
      <c r="I5" s="93"/>
      <c r="J5" s="93"/>
      <c r="K5" s="93"/>
      <c r="L5" s="93"/>
      <c r="M5" s="93"/>
      <c r="N5" s="93"/>
      <c r="O5" s="93"/>
      <c r="P5" s="6"/>
      <c r="Q5" s="6"/>
      <c r="R5" s="6"/>
      <c r="S5" s="6"/>
      <c r="T5" s="6"/>
    </row>
    <row r="6" spans="1:21" ht="28.5" customHeight="1" x14ac:dyDescent="0.15">
      <c r="A6" s="93"/>
      <c r="B6" s="93"/>
      <c r="C6" s="93"/>
      <c r="D6" s="93"/>
      <c r="E6" s="93"/>
      <c r="F6" s="93"/>
      <c r="G6" s="93"/>
      <c r="H6" s="93"/>
      <c r="I6" s="93"/>
      <c r="J6" s="93"/>
      <c r="K6" s="93"/>
      <c r="L6" s="93"/>
      <c r="M6" s="93"/>
      <c r="N6" s="93"/>
      <c r="O6" s="93"/>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93" t="s">
        <v>39</v>
      </c>
      <c r="C8" s="93"/>
      <c r="D8" s="93"/>
      <c r="E8" s="93"/>
      <c r="F8" s="93"/>
      <c r="G8" s="93"/>
      <c r="H8" s="93"/>
      <c r="I8" s="93"/>
      <c r="J8" s="93"/>
      <c r="K8" s="93"/>
      <c r="L8" s="93"/>
      <c r="M8" s="93"/>
      <c r="N8" s="93"/>
      <c r="O8" s="93"/>
      <c r="P8" s="93"/>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4" t="s">
        <v>0</v>
      </c>
      <c r="C10" s="94" t="s">
        <v>1</v>
      </c>
      <c r="D10" s="79" t="s">
        <v>35</v>
      </c>
      <c r="E10" s="80"/>
      <c r="F10" s="80"/>
      <c r="G10" s="81"/>
      <c r="H10" s="94" t="s">
        <v>2</v>
      </c>
      <c r="I10" s="94" t="s">
        <v>3</v>
      </c>
      <c r="J10" s="94" t="s">
        <v>4</v>
      </c>
      <c r="K10" s="94" t="s">
        <v>41</v>
      </c>
      <c r="L10" s="94" t="s">
        <v>36</v>
      </c>
      <c r="M10" s="94"/>
      <c r="N10" s="94" t="s">
        <v>37</v>
      </c>
      <c r="O10" s="94"/>
      <c r="P10" s="94" t="s">
        <v>15</v>
      </c>
      <c r="Q10" s="94" t="s">
        <v>109</v>
      </c>
    </row>
    <row r="11" spans="1:21" s="12" customFormat="1" ht="33.75" customHeight="1" x14ac:dyDescent="0.15">
      <c r="B11" s="94"/>
      <c r="C11" s="94"/>
      <c r="D11" s="82"/>
      <c r="E11" s="83"/>
      <c r="F11" s="83"/>
      <c r="G11" s="84"/>
      <c r="H11" s="94"/>
      <c r="I11" s="94"/>
      <c r="J11" s="94"/>
      <c r="K11" s="94"/>
      <c r="L11" s="94"/>
      <c r="M11" s="94"/>
      <c r="N11" s="94"/>
      <c r="O11" s="94"/>
      <c r="P11" s="94"/>
      <c r="Q11" s="94"/>
    </row>
    <row r="12" spans="1:21" s="12" customFormat="1" ht="37.5" customHeight="1" x14ac:dyDescent="0.15">
      <c r="B12" s="94"/>
      <c r="C12" s="94"/>
      <c r="D12" s="82"/>
      <c r="E12" s="83"/>
      <c r="F12" s="83"/>
      <c r="G12" s="84"/>
      <c r="H12" s="94"/>
      <c r="I12" s="94"/>
      <c r="J12" s="94"/>
      <c r="K12" s="94"/>
      <c r="L12" s="94"/>
      <c r="M12" s="94"/>
      <c r="N12" s="94"/>
      <c r="O12" s="94"/>
      <c r="P12" s="94"/>
      <c r="Q12" s="94"/>
    </row>
    <row r="13" spans="1:21" s="12" customFormat="1" ht="33.75" customHeight="1" x14ac:dyDescent="0.15">
      <c r="B13" s="94"/>
      <c r="C13" s="94"/>
      <c r="D13" s="82"/>
      <c r="E13" s="83"/>
      <c r="F13" s="83"/>
      <c r="G13" s="84"/>
      <c r="H13" s="94"/>
      <c r="I13" s="94"/>
      <c r="J13" s="94"/>
      <c r="K13" s="94"/>
      <c r="L13" s="94"/>
      <c r="M13" s="94"/>
      <c r="N13" s="94"/>
      <c r="O13" s="94"/>
      <c r="P13" s="94"/>
      <c r="Q13" s="94"/>
    </row>
    <row r="14" spans="1:21" s="12" customFormat="1" ht="33.75" customHeight="1" x14ac:dyDescent="0.15">
      <c r="B14" s="94"/>
      <c r="C14" s="94"/>
      <c r="D14" s="85"/>
      <c r="E14" s="86"/>
      <c r="F14" s="86"/>
      <c r="G14" s="87"/>
      <c r="H14" s="94"/>
      <c r="I14" s="94"/>
      <c r="J14" s="94"/>
      <c r="K14" s="94"/>
      <c r="L14" s="94"/>
      <c r="M14" s="94"/>
      <c r="N14" s="94"/>
      <c r="O14" s="94"/>
      <c r="P14" s="94"/>
      <c r="Q14" s="94"/>
    </row>
    <row r="15" spans="1:21" s="12" customFormat="1" ht="107" customHeight="1" x14ac:dyDescent="0.15">
      <c r="B15" s="132" t="s">
        <v>64</v>
      </c>
      <c r="C15" s="48" t="s">
        <v>65</v>
      </c>
      <c r="D15" s="88" t="s">
        <v>68</v>
      </c>
      <c r="E15" s="89"/>
      <c r="F15" s="89"/>
      <c r="G15" s="90"/>
      <c r="H15" s="15">
        <v>1</v>
      </c>
      <c r="I15" s="39">
        <v>245102571.19999999</v>
      </c>
      <c r="J15" s="41">
        <f>+I15/SMMLV!D34</f>
        <v>380.38732241794054</v>
      </c>
      <c r="K15" s="40">
        <f>+J15</f>
        <v>380.38732241794054</v>
      </c>
      <c r="L15" s="130">
        <f>K15+K17+K16</f>
        <v>933.45072833917811</v>
      </c>
      <c r="M15" s="130"/>
      <c r="N15" s="131" t="s">
        <v>62</v>
      </c>
      <c r="O15" s="131"/>
      <c r="P15" s="128" t="s">
        <v>80</v>
      </c>
      <c r="Q15" s="91" t="s">
        <v>110</v>
      </c>
    </row>
    <row r="16" spans="1:21" s="12" customFormat="1" ht="107" customHeight="1" x14ac:dyDescent="0.15">
      <c r="B16" s="132"/>
      <c r="C16" s="48" t="s">
        <v>66</v>
      </c>
      <c r="D16" s="88" t="s">
        <v>70</v>
      </c>
      <c r="E16" s="89"/>
      <c r="F16" s="89"/>
      <c r="G16" s="90"/>
      <c r="H16" s="15">
        <v>1</v>
      </c>
      <c r="I16" s="39">
        <v>201828009.47</v>
      </c>
      <c r="J16" s="41">
        <f>+I16/SMMLV!D37</f>
        <v>258.34249754877487</v>
      </c>
      <c r="K16" s="40">
        <f>+J16</f>
        <v>258.34249754877487</v>
      </c>
      <c r="L16" s="130"/>
      <c r="M16" s="130"/>
      <c r="N16" s="131" t="s">
        <v>71</v>
      </c>
      <c r="O16" s="131"/>
      <c r="P16" s="202"/>
      <c r="Q16" s="200"/>
      <c r="R16" s="5"/>
    </row>
    <row r="17" spans="1:21" s="12" customFormat="1" ht="132" customHeight="1" x14ac:dyDescent="0.15">
      <c r="B17" s="132"/>
      <c r="C17" s="48" t="s">
        <v>67</v>
      </c>
      <c r="D17" s="88" t="s">
        <v>72</v>
      </c>
      <c r="E17" s="89"/>
      <c r="F17" s="89"/>
      <c r="G17" s="90"/>
      <c r="H17" s="15">
        <v>1</v>
      </c>
      <c r="I17" s="39">
        <v>267761608</v>
      </c>
      <c r="J17" s="41">
        <f>+I17/SMMLV!D40</f>
        <v>294.72090837246265</v>
      </c>
      <c r="K17" s="40">
        <f>+J17</f>
        <v>294.72090837246265</v>
      </c>
      <c r="L17" s="130"/>
      <c r="M17" s="130"/>
      <c r="N17" s="131" t="s">
        <v>57</v>
      </c>
      <c r="O17" s="131"/>
      <c r="P17" s="129"/>
      <c r="Q17" s="92"/>
    </row>
    <row r="18" spans="1:21" s="12" customFormat="1" x14ac:dyDescent="0.15">
      <c r="B18" s="13"/>
      <c r="C18" s="16"/>
      <c r="D18" s="16"/>
      <c r="E18" s="16"/>
      <c r="F18" s="16"/>
      <c r="G18" s="16"/>
      <c r="H18" s="7"/>
      <c r="I18" s="7"/>
      <c r="J18" s="17"/>
      <c r="K18" s="17"/>
      <c r="L18" s="18"/>
      <c r="M18" s="19"/>
      <c r="N18" s="19"/>
      <c r="O18" s="13"/>
    </row>
    <row r="19" spans="1:21" s="12" customFormat="1" ht="40" customHeight="1" x14ac:dyDescent="0.15">
      <c r="B19" s="52"/>
      <c r="C19" s="52"/>
      <c r="D19" s="52"/>
      <c r="E19" s="52"/>
      <c r="F19" s="53" t="s">
        <v>5</v>
      </c>
      <c r="G19" s="54" t="s">
        <v>19</v>
      </c>
      <c r="H19" s="55" t="s">
        <v>40</v>
      </c>
      <c r="I19" s="56"/>
      <c r="J19" s="21"/>
      <c r="K19" s="51"/>
      <c r="O19" s="13"/>
    </row>
    <row r="20" spans="1:21" s="12" customFormat="1" ht="13" x14ac:dyDescent="0.15">
      <c r="B20" s="57" t="s">
        <v>6</v>
      </c>
      <c r="C20" s="58"/>
      <c r="D20" s="58"/>
      <c r="E20" s="58"/>
      <c r="F20" s="59">
        <v>220397844</v>
      </c>
      <c r="G20" s="41">
        <f>F20/SMMLV!D43</f>
        <v>169.53680307692306</v>
      </c>
      <c r="H20" s="60">
        <f>((K15+K17+K16)/3)</f>
        <v>311.15024277972606</v>
      </c>
      <c r="I20" s="7"/>
      <c r="J20" s="22">
        <f>+L15</f>
        <v>933.45072833917811</v>
      </c>
      <c r="K20" s="22"/>
      <c r="L20" s="23"/>
      <c r="O20" s="13"/>
    </row>
    <row r="21" spans="1:21" s="12" customFormat="1" x14ac:dyDescent="0.15">
      <c r="B21" s="13"/>
      <c r="C21" s="7"/>
      <c r="D21" s="7"/>
      <c r="E21" s="7"/>
      <c r="F21" s="7"/>
      <c r="G21" s="7"/>
      <c r="H21" s="22"/>
      <c r="I21" s="23"/>
      <c r="J21" s="17"/>
      <c r="K21" s="17"/>
      <c r="L21" s="18"/>
      <c r="M21" s="19"/>
      <c r="N21" s="19"/>
      <c r="O21" s="13"/>
    </row>
    <row r="22" spans="1:21" s="12" customFormat="1" x14ac:dyDescent="0.15">
      <c r="B22" s="13"/>
      <c r="C22" s="7"/>
      <c r="D22" s="7"/>
      <c r="E22" s="7"/>
      <c r="F22" s="7"/>
      <c r="G22" s="7"/>
      <c r="H22" s="7"/>
      <c r="I22" s="37"/>
      <c r="J22" s="17"/>
      <c r="K22" s="17"/>
      <c r="L22" s="18"/>
      <c r="M22" s="19"/>
      <c r="N22" s="19"/>
      <c r="O22" s="13"/>
    </row>
    <row r="23" spans="1:21" s="12" customFormat="1" x14ac:dyDescent="0.15">
      <c r="B23" s="13"/>
      <c r="C23" s="7"/>
      <c r="D23" s="7"/>
      <c r="E23" s="7"/>
      <c r="F23" s="7"/>
      <c r="G23" s="7"/>
      <c r="H23" s="7"/>
      <c r="I23" s="24"/>
      <c r="J23" s="17"/>
      <c r="K23" s="17"/>
      <c r="L23" s="18"/>
      <c r="M23" s="19"/>
      <c r="N23" s="19"/>
      <c r="O23" s="13"/>
    </row>
    <row r="24" spans="1:21" s="12" customFormat="1" ht="27" customHeight="1" x14ac:dyDescent="0.15">
      <c r="B24" s="23"/>
      <c r="C24" s="23"/>
      <c r="E24" s="5"/>
      <c r="F24" s="127" t="s">
        <v>7</v>
      </c>
      <c r="G24" s="127"/>
      <c r="H24" s="127"/>
      <c r="I24" s="127"/>
      <c r="J24" s="127"/>
      <c r="K24" s="127"/>
      <c r="L24" s="5"/>
      <c r="M24" s="5"/>
      <c r="N24" s="19"/>
      <c r="O24" s="25"/>
      <c r="P24" s="25"/>
    </row>
    <row r="25" spans="1:21" s="12" customFormat="1" ht="134.25" customHeight="1" x14ac:dyDescent="0.15">
      <c r="B25" s="23"/>
      <c r="C25" s="23"/>
      <c r="F25" s="61" t="s">
        <v>0</v>
      </c>
      <c r="G25" s="61" t="s">
        <v>1</v>
      </c>
      <c r="H25" s="61" t="s">
        <v>8</v>
      </c>
      <c r="I25" s="61" t="s">
        <v>9</v>
      </c>
      <c r="J25" s="61" t="s">
        <v>38</v>
      </c>
      <c r="K25" s="61" t="s">
        <v>10</v>
      </c>
      <c r="M25" s="61" t="s">
        <v>20</v>
      </c>
      <c r="N25" s="61" t="s">
        <v>21</v>
      </c>
    </row>
    <row r="26" spans="1:21" s="27" customFormat="1" ht="73.5" customHeight="1" x14ac:dyDescent="0.15">
      <c r="B26" s="23"/>
      <c r="C26" s="23"/>
      <c r="F26" s="47" t="str">
        <f>$B$15</f>
        <v>Consorcio CBE CHIA</v>
      </c>
      <c r="G26" s="14" t="str">
        <f>C15</f>
        <v>CONSTRUCCIONES BETANIA SAS: 35%</v>
      </c>
      <c r="H26" s="48" t="s">
        <v>69</v>
      </c>
      <c r="I26" s="26">
        <v>45404</v>
      </c>
      <c r="J26" s="14" t="s">
        <v>18</v>
      </c>
      <c r="K26" s="47" t="s">
        <v>58</v>
      </c>
      <c r="M26" s="14"/>
      <c r="N26" s="47" t="s">
        <v>58</v>
      </c>
    </row>
    <row r="27" spans="1:21" s="27" customFormat="1" ht="73.5" customHeight="1" x14ac:dyDescent="0.15">
      <c r="B27" s="23"/>
      <c r="C27" s="23"/>
      <c r="F27" s="47" t="str">
        <f>$B$15</f>
        <v>Consorcio CBE CHIA</v>
      </c>
      <c r="G27" s="14" t="str">
        <f>C16</f>
        <v>EDILBERTO GUEVARA VASQUEZ: 30%</v>
      </c>
      <c r="H27" s="48" t="s">
        <v>73</v>
      </c>
      <c r="I27" s="26">
        <v>45406</v>
      </c>
      <c r="J27" s="14" t="s">
        <v>18</v>
      </c>
      <c r="K27" s="47" t="s">
        <v>58</v>
      </c>
      <c r="M27" s="7"/>
      <c r="N27" s="13"/>
    </row>
    <row r="28" spans="1:21" s="27" customFormat="1" ht="73.5" customHeight="1" x14ac:dyDescent="0.15">
      <c r="B28" s="23"/>
      <c r="C28" s="23"/>
      <c r="F28" s="47" t="str">
        <f>$B$15</f>
        <v>Consorcio CBE CHIA</v>
      </c>
      <c r="G28" s="14" t="str">
        <f>C17</f>
        <v>ASOCIACION DE MUNICIPIOS SOSTENIBLES DE COLOMBIA: 35%</v>
      </c>
      <c r="H28" s="48" t="s">
        <v>74</v>
      </c>
      <c r="I28" s="26">
        <v>45385</v>
      </c>
      <c r="J28" s="14" t="s">
        <v>18</v>
      </c>
      <c r="K28" s="47" t="s">
        <v>58</v>
      </c>
      <c r="M28" s="7"/>
      <c r="N28" s="13"/>
    </row>
    <row r="29" spans="1:21" s="12" customFormat="1" x14ac:dyDescent="0.15">
      <c r="B29" s="23"/>
      <c r="C29" s="23"/>
      <c r="D29" s="13"/>
      <c r="E29" s="13"/>
      <c r="F29" s="7"/>
      <c r="G29" s="7"/>
      <c r="H29" s="7"/>
      <c r="I29" s="7"/>
      <c r="J29" s="7"/>
      <c r="K29" s="7"/>
      <c r="L29" s="7"/>
      <c r="M29" s="13"/>
      <c r="N29" s="19"/>
      <c r="O29" s="25"/>
    </row>
    <row r="30" spans="1:21" s="12" customFormat="1" x14ac:dyDescent="0.15">
      <c r="B30" s="13"/>
      <c r="C30" s="27"/>
      <c r="D30" s="7"/>
      <c r="E30" s="7"/>
      <c r="F30" s="7"/>
      <c r="G30" s="7"/>
      <c r="H30" s="7"/>
      <c r="I30" s="27"/>
      <c r="J30" s="24"/>
      <c r="K30" s="24"/>
      <c r="L30" s="28"/>
      <c r="M30" s="19"/>
      <c r="N30" s="19"/>
      <c r="O30" s="13"/>
    </row>
    <row r="31" spans="1:21" s="4" customFormat="1" ht="33.75" customHeight="1" thickBot="1" x14ac:dyDescent="0.2">
      <c r="A31" s="2"/>
      <c r="B31" s="93" t="s">
        <v>11</v>
      </c>
      <c r="C31" s="93"/>
      <c r="D31" s="93"/>
      <c r="E31" s="93"/>
      <c r="F31" s="93"/>
      <c r="G31" s="93"/>
      <c r="H31" s="93"/>
      <c r="I31" s="93"/>
      <c r="J31" s="93"/>
      <c r="K31" s="93"/>
      <c r="L31" s="93"/>
      <c r="M31" s="93"/>
      <c r="N31" s="93"/>
      <c r="O31" s="93"/>
      <c r="P31" s="93"/>
      <c r="U31" s="2"/>
    </row>
    <row r="32" spans="1:21" s="4" customFormat="1" ht="33.75" customHeight="1" x14ac:dyDescent="0.15">
      <c r="A32" s="2"/>
      <c r="B32" s="95" t="s">
        <v>22</v>
      </c>
      <c r="C32" s="96"/>
      <c r="D32" s="96"/>
      <c r="E32" s="97"/>
      <c r="F32" s="13"/>
      <c r="G32" s="104" t="s">
        <v>44</v>
      </c>
      <c r="H32" s="105"/>
      <c r="I32" s="105"/>
      <c r="J32" s="106"/>
      <c r="K32" s="107" t="s">
        <v>48</v>
      </c>
      <c r="L32" s="108"/>
      <c r="M32" s="111" t="s">
        <v>49</v>
      </c>
      <c r="N32" s="100" t="s">
        <v>50</v>
      </c>
      <c r="O32" s="13"/>
      <c r="P32" s="13"/>
      <c r="U32" s="2"/>
    </row>
    <row r="33" spans="1:21" s="4" customFormat="1" ht="230.25" customHeight="1" x14ac:dyDescent="0.15">
      <c r="A33" s="2"/>
      <c r="B33" s="98" t="s">
        <v>23</v>
      </c>
      <c r="C33" s="99" t="s">
        <v>24</v>
      </c>
      <c r="D33" s="62" t="s">
        <v>25</v>
      </c>
      <c r="E33" s="63" t="s">
        <v>42</v>
      </c>
      <c r="F33" s="13"/>
      <c r="G33" s="113" t="s">
        <v>45</v>
      </c>
      <c r="H33" s="114"/>
      <c r="I33" s="114"/>
      <c r="J33" s="115"/>
      <c r="K33" s="109"/>
      <c r="L33" s="110"/>
      <c r="M33" s="112"/>
      <c r="N33" s="101"/>
      <c r="O33" s="13"/>
      <c r="P33" s="13"/>
      <c r="U33" s="2"/>
    </row>
    <row r="34" spans="1:21" s="4" customFormat="1" ht="219.75" customHeight="1" x14ac:dyDescent="0.15">
      <c r="A34" s="2"/>
      <c r="B34" s="98"/>
      <c r="C34" s="99"/>
      <c r="D34" s="62" t="s">
        <v>43</v>
      </c>
      <c r="E34" s="72"/>
      <c r="F34" s="13"/>
      <c r="G34" s="116" t="s">
        <v>46</v>
      </c>
      <c r="H34" s="117"/>
      <c r="I34" s="62" t="s">
        <v>47</v>
      </c>
      <c r="J34" s="63" t="s">
        <v>26</v>
      </c>
      <c r="K34" s="121" t="s">
        <v>32</v>
      </c>
      <c r="L34" s="122"/>
      <c r="M34" s="125" t="s">
        <v>32</v>
      </c>
      <c r="N34" s="102" t="s">
        <v>32</v>
      </c>
      <c r="O34" s="13"/>
      <c r="P34" s="13"/>
      <c r="U34" s="2"/>
    </row>
    <row r="35" spans="1:21" s="4" customFormat="1" ht="33.75" customHeight="1" thickBot="1" x14ac:dyDescent="0.2">
      <c r="A35" s="2"/>
      <c r="B35" s="66">
        <f>K15</f>
        <v>380.38732241794054</v>
      </c>
      <c r="C35" s="201">
        <f>+AVERAGE(B35:B36)</f>
        <v>337.55411539520162</v>
      </c>
      <c r="D35" s="201"/>
      <c r="E35" s="201"/>
      <c r="F35" s="13"/>
      <c r="G35" s="118" t="s">
        <v>32</v>
      </c>
      <c r="H35" s="119"/>
      <c r="I35" s="67" t="s">
        <v>32</v>
      </c>
      <c r="J35" s="68" t="s">
        <v>32</v>
      </c>
      <c r="K35" s="123"/>
      <c r="L35" s="124"/>
      <c r="M35" s="126"/>
      <c r="N35" s="103"/>
      <c r="O35" s="13"/>
      <c r="P35" s="13"/>
      <c r="U35" s="2"/>
    </row>
    <row r="36" spans="1:21" s="4" customFormat="1" ht="33.75" customHeight="1" x14ac:dyDescent="0.15">
      <c r="A36" s="2"/>
      <c r="B36" s="66">
        <f>K17</f>
        <v>294.72090837246265</v>
      </c>
      <c r="C36" s="201"/>
      <c r="D36" s="201"/>
      <c r="E36" s="201"/>
      <c r="F36" s="13"/>
      <c r="G36" s="13"/>
      <c r="H36" s="13"/>
      <c r="I36" s="13"/>
      <c r="J36" s="13"/>
      <c r="K36" s="13"/>
      <c r="L36" s="13"/>
      <c r="M36" s="13"/>
      <c r="N36" s="13"/>
      <c r="O36" s="13"/>
      <c r="P36" s="13"/>
      <c r="U36" s="2"/>
    </row>
    <row r="37" spans="1:21" s="4" customFormat="1" ht="33.75" customHeight="1" x14ac:dyDescent="0.15">
      <c r="A37" s="2"/>
      <c r="B37" s="13"/>
      <c r="C37" s="13"/>
      <c r="D37" s="13"/>
      <c r="E37" s="13"/>
      <c r="F37" s="13"/>
      <c r="G37" s="13"/>
      <c r="H37" s="13"/>
      <c r="I37" s="13"/>
      <c r="J37" s="13"/>
      <c r="K37" s="13"/>
      <c r="L37" s="13"/>
      <c r="M37" s="13"/>
      <c r="N37" s="13"/>
      <c r="O37" s="13"/>
      <c r="P37" s="13"/>
      <c r="U37" s="2"/>
    </row>
    <row r="38" spans="1:21" s="4" customFormat="1" ht="33.75" customHeight="1" x14ac:dyDescent="0.15">
      <c r="A38" s="2"/>
      <c r="B38" s="69" t="s">
        <v>5</v>
      </c>
      <c r="C38" s="69" t="s">
        <v>19</v>
      </c>
      <c r="D38" s="13"/>
      <c r="E38" s="13"/>
      <c r="F38" s="13"/>
      <c r="G38" s="13"/>
      <c r="H38" s="13"/>
      <c r="I38" s="13"/>
      <c r="J38" s="13"/>
      <c r="K38" s="13"/>
      <c r="L38" s="13"/>
      <c r="M38" s="13"/>
      <c r="N38" s="13"/>
      <c r="O38" s="13"/>
      <c r="P38" s="13"/>
      <c r="U38" s="2"/>
    </row>
    <row r="39" spans="1:21" s="4" customFormat="1" ht="33.75" customHeight="1" x14ac:dyDescent="0.15">
      <c r="A39" s="2"/>
      <c r="B39" s="70">
        <f>F20</f>
        <v>220397844</v>
      </c>
      <c r="C39" s="71">
        <f>B39/1300000</f>
        <v>169.53680307692306</v>
      </c>
      <c r="D39" s="13"/>
      <c r="E39" s="13"/>
      <c r="F39" s="13"/>
      <c r="G39" s="13"/>
      <c r="H39" s="13"/>
      <c r="I39" s="13"/>
      <c r="J39" s="13"/>
      <c r="K39" s="13"/>
      <c r="L39" s="13"/>
      <c r="M39" s="13"/>
      <c r="N39" s="13"/>
      <c r="O39" s="13"/>
      <c r="P39" s="13"/>
      <c r="U39" s="2"/>
    </row>
    <row r="40" spans="1:21" s="4" customFormat="1" ht="33.75" customHeight="1" thickBot="1" x14ac:dyDescent="0.2">
      <c r="A40" s="2"/>
      <c r="B40" s="13"/>
      <c r="C40" s="13"/>
      <c r="D40" s="13"/>
      <c r="E40" s="13"/>
      <c r="F40" s="13"/>
      <c r="G40" s="13"/>
      <c r="H40" s="13"/>
      <c r="I40" s="13"/>
      <c r="J40" s="13"/>
      <c r="K40" s="13"/>
      <c r="L40" s="13"/>
      <c r="M40" s="13"/>
      <c r="N40" s="13"/>
      <c r="O40" s="13"/>
      <c r="P40" s="13"/>
      <c r="U40" s="2"/>
    </row>
    <row r="41" spans="1:21" s="4" customFormat="1" ht="33.75" customHeight="1" x14ac:dyDescent="0.15">
      <c r="A41" s="2"/>
      <c r="B41" s="136" t="s">
        <v>51</v>
      </c>
      <c r="C41" s="137"/>
      <c r="D41" s="137"/>
      <c r="E41" s="137"/>
      <c r="F41" s="137"/>
      <c r="G41" s="138"/>
      <c r="H41" s="13"/>
      <c r="I41" s="160" t="s">
        <v>29</v>
      </c>
      <c r="J41" s="161"/>
      <c r="K41" s="161"/>
      <c r="L41" s="161"/>
      <c r="M41" s="162"/>
      <c r="N41" s="13"/>
      <c r="O41" s="13"/>
      <c r="P41" s="13"/>
      <c r="U41" s="2"/>
    </row>
    <row r="42" spans="1:21" s="4" customFormat="1" ht="78" customHeight="1" x14ac:dyDescent="0.15">
      <c r="A42" s="2"/>
      <c r="B42" s="139" t="s">
        <v>12</v>
      </c>
      <c r="C42" s="140"/>
      <c r="D42" s="141"/>
      <c r="E42" s="141"/>
      <c r="F42" s="142"/>
      <c r="G42" s="149" t="s">
        <v>27</v>
      </c>
      <c r="H42" s="13"/>
      <c r="I42" s="176" t="s">
        <v>12</v>
      </c>
      <c r="J42" s="178" t="s">
        <v>52</v>
      </c>
      <c r="K42" s="178"/>
      <c r="L42" s="178"/>
      <c r="M42" s="179" t="s">
        <v>30</v>
      </c>
      <c r="N42" s="13"/>
      <c r="O42" s="13"/>
      <c r="P42" s="13"/>
      <c r="U42" s="2"/>
    </row>
    <row r="43" spans="1:21" s="4" customFormat="1" ht="33.75" customHeight="1" x14ac:dyDescent="0.15">
      <c r="A43" s="2"/>
      <c r="B43" s="139"/>
      <c r="C43" s="143"/>
      <c r="D43" s="144"/>
      <c r="E43" s="144"/>
      <c r="F43" s="145"/>
      <c r="G43" s="149"/>
      <c r="H43" s="13"/>
      <c r="I43" s="177"/>
      <c r="J43" s="178"/>
      <c r="K43" s="178"/>
      <c r="L43" s="178"/>
      <c r="M43" s="180"/>
      <c r="N43" s="13"/>
      <c r="O43" s="13"/>
      <c r="P43" s="13"/>
      <c r="U43" s="2"/>
    </row>
    <row r="44" spans="1:21" s="4" customFormat="1" ht="33.75" customHeight="1" x14ac:dyDescent="0.15">
      <c r="A44" s="2"/>
      <c r="B44" s="139"/>
      <c r="C44" s="143"/>
      <c r="D44" s="144"/>
      <c r="E44" s="144"/>
      <c r="F44" s="145"/>
      <c r="G44" s="149"/>
      <c r="H44" s="13"/>
      <c r="I44" s="177"/>
      <c r="J44" s="178"/>
      <c r="K44" s="178"/>
      <c r="L44" s="178"/>
      <c r="M44" s="180"/>
      <c r="N44" s="13"/>
      <c r="O44" s="13"/>
      <c r="P44" s="13"/>
      <c r="U44" s="2"/>
    </row>
    <row r="45" spans="1:21" s="4" customFormat="1" ht="33.75" customHeight="1" x14ac:dyDescent="0.15">
      <c r="A45" s="2"/>
      <c r="B45" s="139"/>
      <c r="C45" s="143"/>
      <c r="D45" s="144"/>
      <c r="E45" s="144"/>
      <c r="F45" s="145"/>
      <c r="G45" s="149"/>
      <c r="H45" s="13"/>
      <c r="I45" s="177"/>
      <c r="J45" s="178"/>
      <c r="K45" s="178"/>
      <c r="L45" s="178"/>
      <c r="M45" s="180"/>
      <c r="N45" s="13"/>
      <c r="O45" s="13"/>
      <c r="P45" s="13"/>
      <c r="U45" s="2"/>
    </row>
    <row r="46" spans="1:21" s="4" customFormat="1" ht="33.75" customHeight="1" x14ac:dyDescent="0.15">
      <c r="A46" s="2"/>
      <c r="B46" s="139"/>
      <c r="C46" s="143"/>
      <c r="D46" s="144"/>
      <c r="E46" s="144"/>
      <c r="F46" s="145"/>
      <c r="G46" s="149"/>
      <c r="H46" s="13"/>
      <c r="I46" s="177"/>
      <c r="J46" s="178"/>
      <c r="K46" s="178"/>
      <c r="L46" s="178"/>
      <c r="M46" s="180"/>
      <c r="N46" s="13"/>
      <c r="O46" s="13"/>
      <c r="P46" s="13"/>
      <c r="U46" s="2"/>
    </row>
    <row r="47" spans="1:21" s="4" customFormat="1" ht="33.75" customHeight="1" x14ac:dyDescent="0.15">
      <c r="A47" s="2"/>
      <c r="B47" s="139"/>
      <c r="C47" s="143"/>
      <c r="D47" s="144"/>
      <c r="E47" s="144"/>
      <c r="F47" s="145"/>
      <c r="G47" s="149"/>
      <c r="H47" s="13"/>
      <c r="I47" s="177"/>
      <c r="J47" s="178"/>
      <c r="K47" s="178"/>
      <c r="L47" s="178"/>
      <c r="M47" s="180"/>
      <c r="N47" s="13"/>
      <c r="O47" s="13"/>
      <c r="P47" s="13"/>
      <c r="U47" s="2"/>
    </row>
    <row r="48" spans="1:21" s="4" customFormat="1" ht="33.75" customHeight="1" x14ac:dyDescent="0.15">
      <c r="A48" s="2"/>
      <c r="B48" s="139"/>
      <c r="C48" s="146"/>
      <c r="D48" s="147"/>
      <c r="E48" s="147"/>
      <c r="F48" s="148"/>
      <c r="G48" s="149"/>
      <c r="H48" s="13"/>
      <c r="I48" s="109"/>
      <c r="J48" s="178"/>
      <c r="K48" s="178"/>
      <c r="L48" s="178"/>
      <c r="M48" s="181"/>
      <c r="N48" s="13"/>
      <c r="O48" s="13"/>
      <c r="P48" s="13"/>
      <c r="U48" s="2"/>
    </row>
    <row r="49" spans="1:21" s="4" customFormat="1" ht="33.75" customHeight="1" x14ac:dyDescent="0.15">
      <c r="A49" s="2"/>
      <c r="B49" s="139" t="str">
        <f>B15</f>
        <v>Consorcio CBE CHIA</v>
      </c>
      <c r="C49" s="151" t="s">
        <v>28</v>
      </c>
      <c r="D49" s="122"/>
      <c r="E49" s="122"/>
      <c r="F49" s="152"/>
      <c r="G49" s="158" t="s">
        <v>32</v>
      </c>
      <c r="H49" s="13"/>
      <c r="I49" s="163" t="str">
        <f>+B15</f>
        <v>Consorcio CBE CHIA</v>
      </c>
      <c r="J49" s="165"/>
      <c r="K49" s="166"/>
      <c r="L49" s="167"/>
      <c r="M49" s="174" t="s">
        <v>32</v>
      </c>
      <c r="N49" s="13"/>
      <c r="O49" s="13"/>
      <c r="P49" s="13"/>
      <c r="U49" s="2"/>
    </row>
    <row r="50" spans="1:21" s="4" customFormat="1" ht="33.75" customHeight="1" x14ac:dyDescent="0.15">
      <c r="A50" s="2"/>
      <c r="B50" s="139"/>
      <c r="C50" s="153"/>
      <c r="D50" s="154"/>
      <c r="E50" s="154"/>
      <c r="F50" s="155"/>
      <c r="G50" s="158"/>
      <c r="H50" s="13"/>
      <c r="I50" s="163"/>
      <c r="J50" s="168"/>
      <c r="K50" s="169"/>
      <c r="L50" s="170"/>
      <c r="M50" s="174"/>
      <c r="N50" s="13"/>
      <c r="O50" s="13"/>
      <c r="P50" s="13"/>
      <c r="U50" s="2"/>
    </row>
    <row r="51" spans="1:21" s="4" customFormat="1" ht="33.75" customHeight="1" thickBot="1" x14ac:dyDescent="0.2">
      <c r="A51" s="2"/>
      <c r="B51" s="150"/>
      <c r="C51" s="156"/>
      <c r="D51" s="124"/>
      <c r="E51" s="124"/>
      <c r="F51" s="157"/>
      <c r="G51" s="159"/>
      <c r="H51" s="13"/>
      <c r="I51" s="164"/>
      <c r="J51" s="171"/>
      <c r="K51" s="172"/>
      <c r="L51" s="173"/>
      <c r="M51" s="175"/>
      <c r="N51" s="13"/>
      <c r="O51" s="13"/>
      <c r="P51" s="13"/>
      <c r="U51" s="2"/>
    </row>
    <row r="52" spans="1:21" s="4" customFormat="1" ht="33.75" customHeight="1" x14ac:dyDescent="0.15">
      <c r="A52" s="2"/>
      <c r="B52" s="13"/>
      <c r="C52" s="13"/>
      <c r="D52" s="13"/>
      <c r="E52" s="13"/>
      <c r="F52" s="13"/>
      <c r="G52" s="13"/>
      <c r="H52" s="13"/>
      <c r="I52" s="13"/>
      <c r="J52" s="13"/>
      <c r="K52" s="13"/>
      <c r="L52" s="13"/>
      <c r="M52" s="13"/>
      <c r="N52" s="13"/>
      <c r="O52" s="13"/>
      <c r="P52" s="13"/>
      <c r="U52" s="2"/>
    </row>
    <row r="53" spans="1:21" s="4" customFormat="1" ht="12" customHeight="1" x14ac:dyDescent="0.15">
      <c r="A53" s="2"/>
      <c r="B53" s="2"/>
      <c r="C53" s="3"/>
      <c r="D53" s="3"/>
      <c r="E53" s="3"/>
      <c r="F53" s="3"/>
      <c r="I53" s="2"/>
      <c r="J53" s="5"/>
      <c r="K53" s="38"/>
      <c r="L53" s="38"/>
      <c r="M53" s="38"/>
      <c r="N53" s="38"/>
      <c r="O53" s="38"/>
      <c r="P53" s="5"/>
      <c r="T53" s="2"/>
    </row>
    <row r="54" spans="1:21" s="4" customFormat="1" x14ac:dyDescent="0.15">
      <c r="A54" s="2"/>
      <c r="B54" s="13"/>
      <c r="C54" s="7"/>
      <c r="D54" s="2"/>
      <c r="E54" s="2"/>
      <c r="F54" s="2"/>
      <c r="G54" s="2"/>
      <c r="H54" s="2"/>
      <c r="I54" s="2"/>
      <c r="J54" s="2"/>
      <c r="K54" s="3"/>
      <c r="L54" s="3"/>
      <c r="M54" s="3"/>
      <c r="N54" s="3"/>
      <c r="T54" s="2"/>
    </row>
    <row r="55" spans="1:21" s="4" customFormat="1" ht="87" customHeight="1" x14ac:dyDescent="0.15">
      <c r="A55" s="2"/>
      <c r="B55" s="133" t="s">
        <v>12</v>
      </c>
      <c r="C55" s="191" t="s">
        <v>53</v>
      </c>
      <c r="D55" s="192"/>
      <c r="E55" s="192"/>
      <c r="F55" s="192"/>
      <c r="G55" s="193"/>
      <c r="H55" s="133" t="s">
        <v>13</v>
      </c>
      <c r="I55" s="2"/>
      <c r="J55" s="133" t="s">
        <v>12</v>
      </c>
      <c r="K55" s="191" t="s">
        <v>31</v>
      </c>
      <c r="L55" s="192"/>
      <c r="M55" s="192"/>
      <c r="N55" s="193"/>
      <c r="O55" s="133" t="s">
        <v>13</v>
      </c>
      <c r="T55" s="2"/>
    </row>
    <row r="56" spans="1:21" s="4" customFormat="1" x14ac:dyDescent="0.15">
      <c r="A56" s="2"/>
      <c r="B56" s="134"/>
      <c r="C56" s="194"/>
      <c r="D56" s="195"/>
      <c r="E56" s="195"/>
      <c r="F56" s="195"/>
      <c r="G56" s="196"/>
      <c r="H56" s="134"/>
      <c r="I56" s="2"/>
      <c r="J56" s="134"/>
      <c r="K56" s="194"/>
      <c r="L56" s="195"/>
      <c r="M56" s="195"/>
      <c r="N56" s="196"/>
      <c r="O56" s="134"/>
      <c r="T56" s="2"/>
    </row>
    <row r="57" spans="1:21" s="4" customFormat="1" x14ac:dyDescent="0.15">
      <c r="A57" s="2"/>
      <c r="B57" s="134"/>
      <c r="C57" s="194"/>
      <c r="D57" s="195"/>
      <c r="E57" s="195"/>
      <c r="F57" s="195"/>
      <c r="G57" s="196"/>
      <c r="H57" s="134"/>
      <c r="I57" s="2"/>
      <c r="J57" s="134"/>
      <c r="K57" s="194"/>
      <c r="L57" s="195"/>
      <c r="M57" s="195"/>
      <c r="N57" s="196"/>
      <c r="O57" s="134"/>
      <c r="T57" s="2"/>
    </row>
    <row r="58" spans="1:21" s="4" customFormat="1" x14ac:dyDescent="0.15">
      <c r="A58" s="2"/>
      <c r="B58" s="135"/>
      <c r="C58" s="197"/>
      <c r="D58" s="198"/>
      <c r="E58" s="198"/>
      <c r="F58" s="198"/>
      <c r="G58" s="199"/>
      <c r="H58" s="135"/>
      <c r="I58" s="2"/>
      <c r="J58" s="135"/>
      <c r="K58" s="197"/>
      <c r="L58" s="198"/>
      <c r="M58" s="198"/>
      <c r="N58" s="199"/>
      <c r="O58" s="135"/>
      <c r="T58" s="2"/>
    </row>
    <row r="59" spans="1:21" s="4" customFormat="1" x14ac:dyDescent="0.15">
      <c r="A59" s="2"/>
      <c r="B59" s="132" t="str">
        <f>B15</f>
        <v>Consorcio CBE CHIA</v>
      </c>
      <c r="C59" s="182" t="s">
        <v>18</v>
      </c>
      <c r="D59" s="183"/>
      <c r="E59" s="183"/>
      <c r="F59" s="183"/>
      <c r="G59" s="184"/>
      <c r="H59" s="132" t="s">
        <v>32</v>
      </c>
      <c r="I59" s="2"/>
      <c r="J59" s="132" t="str">
        <f>B15</f>
        <v>Consorcio CBE CHIA</v>
      </c>
      <c r="K59" s="182" t="s">
        <v>18</v>
      </c>
      <c r="L59" s="183"/>
      <c r="M59" s="183"/>
      <c r="N59" s="184"/>
      <c r="O59" s="132" t="s">
        <v>32</v>
      </c>
      <c r="T59" s="2"/>
    </row>
    <row r="60" spans="1:21" s="4" customFormat="1" x14ac:dyDescent="0.15">
      <c r="A60" s="2"/>
      <c r="B60" s="132"/>
      <c r="C60" s="185"/>
      <c r="D60" s="186"/>
      <c r="E60" s="186"/>
      <c r="F60" s="186"/>
      <c r="G60" s="187"/>
      <c r="H60" s="132"/>
      <c r="I60" s="2"/>
      <c r="J60" s="132"/>
      <c r="K60" s="185"/>
      <c r="L60" s="186"/>
      <c r="M60" s="186"/>
      <c r="N60" s="187"/>
      <c r="O60" s="132"/>
      <c r="T60" s="2"/>
    </row>
    <row r="61" spans="1:21" s="4" customFormat="1" x14ac:dyDescent="0.15">
      <c r="A61" s="2"/>
      <c r="B61" s="132"/>
      <c r="C61" s="188"/>
      <c r="D61" s="189"/>
      <c r="E61" s="189"/>
      <c r="F61" s="189"/>
      <c r="G61" s="190"/>
      <c r="H61" s="132"/>
      <c r="I61" s="2"/>
      <c r="J61" s="132"/>
      <c r="K61" s="188"/>
      <c r="L61" s="189"/>
      <c r="M61" s="189"/>
      <c r="N61" s="190"/>
      <c r="O61" s="132"/>
      <c r="T61" s="2"/>
    </row>
    <row r="62" spans="1:21" s="4" customFormat="1" ht="85" customHeight="1" thickBot="1" x14ac:dyDescent="0.2">
      <c r="A62" s="2"/>
      <c r="B62" s="2"/>
      <c r="C62" s="2"/>
      <c r="D62" s="2"/>
      <c r="E62" s="2"/>
      <c r="F62" s="2"/>
      <c r="G62" s="2"/>
      <c r="H62" s="2"/>
      <c r="I62" s="2"/>
      <c r="J62" s="2"/>
      <c r="K62" s="2"/>
      <c r="L62" s="3"/>
      <c r="M62" s="3"/>
      <c r="N62" s="3"/>
      <c r="O62" s="3"/>
      <c r="U62" s="2"/>
    </row>
    <row r="63" spans="1:21" s="4" customFormat="1" ht="65.25" customHeight="1" thickBot="1" x14ac:dyDescent="0.2">
      <c r="A63" s="2"/>
      <c r="B63" s="13" t="s">
        <v>14</v>
      </c>
      <c r="C63" s="78" t="s">
        <v>32</v>
      </c>
      <c r="D63" s="2"/>
      <c r="E63" s="2"/>
      <c r="F63" s="2"/>
      <c r="G63" s="2"/>
      <c r="H63" s="2"/>
      <c r="I63" s="2"/>
      <c r="J63" s="2"/>
      <c r="K63" s="2"/>
      <c r="L63" s="3"/>
      <c r="M63" s="3"/>
      <c r="N63" s="3"/>
      <c r="O63" s="3"/>
      <c r="U63" s="2"/>
    </row>
    <row r="64" spans="1:21" s="4" customFormat="1" x14ac:dyDescent="0.15">
      <c r="A64" s="2"/>
      <c r="D64" s="2"/>
      <c r="E64" s="2"/>
      <c r="F64" s="2"/>
      <c r="G64" s="2"/>
      <c r="H64" s="2"/>
      <c r="I64" s="2"/>
      <c r="J64" s="2"/>
      <c r="K64" s="2"/>
      <c r="L64" s="3"/>
      <c r="M64" s="3"/>
      <c r="N64" s="3"/>
      <c r="O64" s="3"/>
      <c r="U64" s="2"/>
    </row>
    <row r="65" spans="3:3" x14ac:dyDescent="0.15">
      <c r="C65" s="4"/>
    </row>
  </sheetData>
  <mergeCells count="68">
    <mergeCell ref="Q10:Q14"/>
    <mergeCell ref="N15:O15"/>
    <mergeCell ref="P15:P17"/>
    <mergeCell ref="A2:P2"/>
    <mergeCell ref="A4:P4"/>
    <mergeCell ref="A5:O5"/>
    <mergeCell ref="A6:O6"/>
    <mergeCell ref="B8:P8"/>
    <mergeCell ref="B10:B14"/>
    <mergeCell ref="C10:C14"/>
    <mergeCell ref="D10:G14"/>
    <mergeCell ref="H10:H14"/>
    <mergeCell ref="I10:I14"/>
    <mergeCell ref="J10:J14"/>
    <mergeCell ref="K10:K14"/>
    <mergeCell ref="L10:M14"/>
    <mergeCell ref="N10:O14"/>
    <mergeCell ref="P10:P14"/>
    <mergeCell ref="N34:N35"/>
    <mergeCell ref="C35:E36"/>
    <mergeCell ref="G35:H35"/>
    <mergeCell ref="D17:G17"/>
    <mergeCell ref="N17:O17"/>
    <mergeCell ref="F24:K24"/>
    <mergeCell ref="B31:P31"/>
    <mergeCell ref="B32:E32"/>
    <mergeCell ref="G32:J32"/>
    <mergeCell ref="K32:L33"/>
    <mergeCell ref="M32:M33"/>
    <mergeCell ref="N32:N33"/>
    <mergeCell ref="B33:B34"/>
    <mergeCell ref="B15:B17"/>
    <mergeCell ref="D15:G15"/>
    <mergeCell ref="L15:M17"/>
    <mergeCell ref="C33:C34"/>
    <mergeCell ref="G33:J33"/>
    <mergeCell ref="G34:H34"/>
    <mergeCell ref="K34:L35"/>
    <mergeCell ref="M34:M35"/>
    <mergeCell ref="D16:G16"/>
    <mergeCell ref="G49:G51"/>
    <mergeCell ref="I49:I51"/>
    <mergeCell ref="J49:L51"/>
    <mergeCell ref="M49:M51"/>
    <mergeCell ref="B41:G41"/>
    <mergeCell ref="I41:M41"/>
    <mergeCell ref="B42:B48"/>
    <mergeCell ref="C42:F48"/>
    <mergeCell ref="G42:G48"/>
    <mergeCell ref="I42:I48"/>
    <mergeCell ref="J42:L48"/>
    <mergeCell ref="M42:M48"/>
    <mergeCell ref="Q15:Q17"/>
    <mergeCell ref="N16:O16"/>
    <mergeCell ref="B59:B61"/>
    <mergeCell ref="C59:G61"/>
    <mergeCell ref="H59:H61"/>
    <mergeCell ref="J59:J61"/>
    <mergeCell ref="K59:N61"/>
    <mergeCell ref="O59:O61"/>
    <mergeCell ref="B55:B58"/>
    <mergeCell ref="C55:G58"/>
    <mergeCell ref="H55:H58"/>
    <mergeCell ref="J55:J58"/>
    <mergeCell ref="K55:N58"/>
    <mergeCell ref="O55:O58"/>
    <mergeCell ref="B49:B51"/>
    <mergeCell ref="C49:F51"/>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67"/>
  <sheetViews>
    <sheetView topLeftCell="C4" zoomScale="25" zoomScaleNormal="40" workbookViewId="0">
      <selection activeCell="Q55" sqref="Q55"/>
    </sheetView>
  </sheetViews>
  <sheetFormatPr baseColWidth="10" defaultColWidth="11.5" defaultRowHeight="12" x14ac:dyDescent="0.15"/>
  <cols>
    <col min="1" max="1" width="6" style="2" customWidth="1"/>
    <col min="2" max="2" width="21.6640625" style="2"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x14ac:dyDescent="0.15">
      <c r="A2" s="93" t="s">
        <v>33</v>
      </c>
      <c r="B2" s="93"/>
      <c r="C2" s="93"/>
      <c r="D2" s="93"/>
      <c r="E2" s="93"/>
      <c r="F2" s="93"/>
      <c r="G2" s="93"/>
      <c r="H2" s="93"/>
      <c r="I2" s="93"/>
      <c r="J2" s="93"/>
      <c r="K2" s="93"/>
      <c r="L2" s="93"/>
      <c r="M2" s="93"/>
      <c r="N2" s="93"/>
      <c r="O2" s="93"/>
      <c r="P2" s="93"/>
      <c r="Q2" s="5"/>
      <c r="R2" s="5"/>
      <c r="S2" s="5"/>
      <c r="T2" s="5"/>
      <c r="U2" s="5"/>
    </row>
    <row r="3" spans="1:21" x14ac:dyDescent="0.15">
      <c r="A3" s="1"/>
      <c r="B3" s="1"/>
      <c r="C3" s="1"/>
      <c r="D3" s="1"/>
      <c r="E3" s="1"/>
      <c r="F3" s="1"/>
      <c r="G3" s="1"/>
      <c r="H3" s="1"/>
      <c r="I3" s="1"/>
    </row>
    <row r="4" spans="1:21" ht="53" customHeight="1" x14ac:dyDescent="0.15">
      <c r="A4" s="93" t="s">
        <v>34</v>
      </c>
      <c r="B4" s="93"/>
      <c r="C4" s="93"/>
      <c r="D4" s="93"/>
      <c r="E4" s="93"/>
      <c r="F4" s="93"/>
      <c r="G4" s="93"/>
      <c r="H4" s="93"/>
      <c r="I4" s="93"/>
      <c r="J4" s="93"/>
      <c r="K4" s="93"/>
      <c r="L4" s="93"/>
      <c r="M4" s="93"/>
      <c r="N4" s="93"/>
      <c r="O4" s="93"/>
      <c r="P4" s="93"/>
      <c r="Q4" s="5"/>
      <c r="R4" s="5"/>
      <c r="S4" s="5"/>
      <c r="T4" s="5"/>
      <c r="U4" s="5"/>
    </row>
    <row r="5" spans="1:21" x14ac:dyDescent="0.15">
      <c r="A5" s="93"/>
      <c r="B5" s="93"/>
      <c r="C5" s="93"/>
      <c r="D5" s="93"/>
      <c r="E5" s="93"/>
      <c r="F5" s="93"/>
      <c r="G5" s="93"/>
      <c r="H5" s="93"/>
      <c r="I5" s="93"/>
      <c r="J5" s="93"/>
      <c r="K5" s="93"/>
      <c r="L5" s="93"/>
      <c r="M5" s="93"/>
      <c r="N5" s="93"/>
      <c r="O5" s="93"/>
      <c r="P5" s="6"/>
      <c r="Q5" s="6"/>
      <c r="R5" s="6"/>
      <c r="S5" s="6"/>
      <c r="T5" s="6"/>
    </row>
    <row r="6" spans="1:21" ht="28.5" customHeight="1" x14ac:dyDescent="0.15">
      <c r="A6" s="93"/>
      <c r="B6" s="93"/>
      <c r="C6" s="93"/>
      <c r="D6" s="93"/>
      <c r="E6" s="93"/>
      <c r="F6" s="93"/>
      <c r="G6" s="93"/>
      <c r="H6" s="93"/>
      <c r="I6" s="93"/>
      <c r="J6" s="93"/>
      <c r="K6" s="93"/>
      <c r="L6" s="93"/>
      <c r="M6" s="93"/>
      <c r="N6" s="93"/>
      <c r="O6" s="93"/>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93" t="s">
        <v>39</v>
      </c>
      <c r="C8" s="93"/>
      <c r="D8" s="93"/>
      <c r="E8" s="93"/>
      <c r="F8" s="93"/>
      <c r="G8" s="93"/>
      <c r="H8" s="93"/>
      <c r="I8" s="93"/>
      <c r="J8" s="93"/>
      <c r="K8" s="93"/>
      <c r="L8" s="93"/>
      <c r="M8" s="93"/>
      <c r="N8" s="93"/>
      <c r="O8" s="93"/>
      <c r="P8" s="93"/>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4" t="s">
        <v>0</v>
      </c>
      <c r="C10" s="94" t="s">
        <v>1</v>
      </c>
      <c r="D10" s="79" t="s">
        <v>35</v>
      </c>
      <c r="E10" s="80"/>
      <c r="F10" s="80"/>
      <c r="G10" s="81"/>
      <c r="H10" s="94" t="s">
        <v>2</v>
      </c>
      <c r="I10" s="94" t="s">
        <v>3</v>
      </c>
      <c r="J10" s="94" t="s">
        <v>4</v>
      </c>
      <c r="K10" s="94" t="s">
        <v>41</v>
      </c>
      <c r="L10" s="94" t="s">
        <v>36</v>
      </c>
      <c r="M10" s="94"/>
      <c r="N10" s="94" t="s">
        <v>37</v>
      </c>
      <c r="O10" s="94"/>
      <c r="P10" s="94" t="s">
        <v>15</v>
      </c>
      <c r="Q10" s="94" t="s">
        <v>109</v>
      </c>
    </row>
    <row r="11" spans="1:21" s="12" customFormat="1" ht="33.75" customHeight="1" x14ac:dyDescent="0.15">
      <c r="B11" s="94"/>
      <c r="C11" s="94"/>
      <c r="D11" s="82"/>
      <c r="E11" s="83"/>
      <c r="F11" s="83"/>
      <c r="G11" s="84"/>
      <c r="H11" s="94"/>
      <c r="I11" s="94"/>
      <c r="J11" s="94"/>
      <c r="K11" s="94"/>
      <c r="L11" s="94"/>
      <c r="M11" s="94"/>
      <c r="N11" s="94"/>
      <c r="O11" s="94"/>
      <c r="P11" s="94"/>
      <c r="Q11" s="94"/>
    </row>
    <row r="12" spans="1:21" s="12" customFormat="1" ht="37.5" customHeight="1" x14ac:dyDescent="0.15">
      <c r="B12" s="94"/>
      <c r="C12" s="94"/>
      <c r="D12" s="82"/>
      <c r="E12" s="83"/>
      <c r="F12" s="83"/>
      <c r="G12" s="84"/>
      <c r="H12" s="94"/>
      <c r="I12" s="94"/>
      <c r="J12" s="94"/>
      <c r="K12" s="94"/>
      <c r="L12" s="94"/>
      <c r="M12" s="94"/>
      <c r="N12" s="94"/>
      <c r="O12" s="94"/>
      <c r="P12" s="94"/>
      <c r="Q12" s="94"/>
    </row>
    <row r="13" spans="1:21" s="12" customFormat="1" ht="33.75" customHeight="1" x14ac:dyDescent="0.15">
      <c r="B13" s="94"/>
      <c r="C13" s="94"/>
      <c r="D13" s="82"/>
      <c r="E13" s="83"/>
      <c r="F13" s="83"/>
      <c r="G13" s="84"/>
      <c r="H13" s="94"/>
      <c r="I13" s="94"/>
      <c r="J13" s="94"/>
      <c r="K13" s="94"/>
      <c r="L13" s="94"/>
      <c r="M13" s="94"/>
      <c r="N13" s="94"/>
      <c r="O13" s="94"/>
      <c r="P13" s="94"/>
      <c r="Q13" s="94"/>
    </row>
    <row r="14" spans="1:21" s="12" customFormat="1" ht="33.75" customHeight="1" x14ac:dyDescent="0.15">
      <c r="B14" s="94"/>
      <c r="C14" s="94"/>
      <c r="D14" s="85"/>
      <c r="E14" s="86"/>
      <c r="F14" s="86"/>
      <c r="G14" s="87"/>
      <c r="H14" s="94"/>
      <c r="I14" s="94"/>
      <c r="J14" s="94"/>
      <c r="K14" s="94"/>
      <c r="L14" s="94"/>
      <c r="M14" s="94"/>
      <c r="N14" s="94"/>
      <c r="O14" s="94"/>
      <c r="P14" s="94"/>
      <c r="Q14" s="94"/>
    </row>
    <row r="15" spans="1:21" s="12" customFormat="1" ht="65.25" customHeight="1" x14ac:dyDescent="0.15">
      <c r="B15" s="133" t="s">
        <v>103</v>
      </c>
      <c r="C15" s="73" t="s">
        <v>94</v>
      </c>
      <c r="D15" s="212" t="s">
        <v>96</v>
      </c>
      <c r="E15" s="212"/>
      <c r="F15" s="212"/>
      <c r="G15" s="212"/>
      <c r="H15" s="15">
        <v>0.2</v>
      </c>
      <c r="I15" s="39">
        <v>179245244.60000002</v>
      </c>
      <c r="J15" s="39">
        <v>439.35</v>
      </c>
      <c r="K15" s="74">
        <f>+I15/SMMLV!D25</f>
        <v>439.32657990196083</v>
      </c>
      <c r="L15" s="130">
        <f>+K15</f>
        <v>439.32657990196083</v>
      </c>
      <c r="M15" s="130"/>
      <c r="N15" s="131" t="s">
        <v>62</v>
      </c>
      <c r="O15" s="131"/>
      <c r="P15" s="128" t="s">
        <v>58</v>
      </c>
      <c r="Q15" s="91" t="s">
        <v>110</v>
      </c>
    </row>
    <row r="16" spans="1:21" s="12" customFormat="1" ht="65.25" customHeight="1" x14ac:dyDescent="0.15">
      <c r="B16" s="134"/>
      <c r="C16" s="73" t="s">
        <v>94</v>
      </c>
      <c r="D16" s="212" t="s">
        <v>97</v>
      </c>
      <c r="E16" s="212"/>
      <c r="F16" s="212"/>
      <c r="G16" s="212"/>
      <c r="H16" s="15">
        <v>0.25</v>
      </c>
      <c r="I16" s="39">
        <v>460008291.5</v>
      </c>
      <c r="J16" s="39">
        <v>925.76</v>
      </c>
      <c r="K16" s="74">
        <f>+J16</f>
        <v>925.76</v>
      </c>
      <c r="L16" s="130">
        <f>+K16</f>
        <v>925.76</v>
      </c>
      <c r="M16" s="130"/>
      <c r="N16" s="131" t="s">
        <v>62</v>
      </c>
      <c r="O16" s="131"/>
      <c r="P16" s="202"/>
      <c r="Q16" s="200"/>
    </row>
    <row r="17" spans="1:21" s="12" customFormat="1" ht="65.25" customHeight="1" x14ac:dyDescent="0.15">
      <c r="B17" s="134"/>
      <c r="C17" s="73" t="s">
        <v>94</v>
      </c>
      <c r="D17" s="212" t="s">
        <v>99</v>
      </c>
      <c r="E17" s="212"/>
      <c r="F17" s="212"/>
      <c r="G17" s="212"/>
      <c r="H17" s="15">
        <v>0.5</v>
      </c>
      <c r="I17" s="39">
        <v>406154889</v>
      </c>
      <c r="J17" s="39">
        <v>788.65</v>
      </c>
      <c r="K17" s="74">
        <f>+I17/SMMLV!D29</f>
        <v>788.65026990291267</v>
      </c>
      <c r="L17" s="130">
        <f>+K17</f>
        <v>788.65026990291267</v>
      </c>
      <c r="M17" s="130"/>
      <c r="N17" s="131" t="s">
        <v>62</v>
      </c>
      <c r="O17" s="131"/>
      <c r="P17" s="202"/>
      <c r="Q17" s="200"/>
    </row>
    <row r="18" spans="1:21" s="12" customFormat="1" ht="65.25" customHeight="1" x14ac:dyDescent="0.15">
      <c r="B18" s="134"/>
      <c r="C18" s="73" t="s">
        <v>94</v>
      </c>
      <c r="D18" s="212" t="s">
        <v>98</v>
      </c>
      <c r="E18" s="212"/>
      <c r="F18" s="212"/>
      <c r="G18" s="212"/>
      <c r="H18" s="15">
        <v>1</v>
      </c>
      <c r="I18" s="39">
        <v>15115000</v>
      </c>
      <c r="J18" s="39">
        <v>26.671960472913359</v>
      </c>
      <c r="K18" s="74">
        <v>26.67</v>
      </c>
      <c r="L18" s="130">
        <f>+K18</f>
        <v>26.67</v>
      </c>
      <c r="M18" s="130"/>
      <c r="N18" s="131" t="s">
        <v>62</v>
      </c>
      <c r="O18" s="131"/>
      <c r="P18" s="202"/>
      <c r="Q18" s="200"/>
    </row>
    <row r="19" spans="1:21" s="12" customFormat="1" ht="65.25" customHeight="1" x14ac:dyDescent="0.15">
      <c r="B19" s="135"/>
      <c r="C19" s="73" t="s">
        <v>95</v>
      </c>
      <c r="D19" s="212"/>
      <c r="E19" s="212"/>
      <c r="F19" s="212"/>
      <c r="G19" s="212"/>
      <c r="H19" s="15"/>
      <c r="I19" s="39"/>
      <c r="J19" s="39"/>
      <c r="K19" s="74"/>
      <c r="L19" s="130"/>
      <c r="M19" s="130"/>
      <c r="N19" s="131"/>
      <c r="O19" s="131"/>
      <c r="P19" s="129"/>
      <c r="Q19" s="92"/>
    </row>
    <row r="20" spans="1:21" s="12" customFormat="1" x14ac:dyDescent="0.15">
      <c r="B20" s="13"/>
      <c r="C20" s="16"/>
      <c r="D20" s="16"/>
      <c r="E20" s="16"/>
      <c r="F20" s="16"/>
      <c r="G20" s="16"/>
      <c r="H20" s="7"/>
      <c r="I20" s="7"/>
      <c r="J20" s="17"/>
      <c r="K20" s="17"/>
      <c r="L20" s="18"/>
      <c r="M20" s="19"/>
      <c r="N20" s="19"/>
      <c r="O20" s="13"/>
    </row>
    <row r="21" spans="1:21" s="12" customFormat="1" ht="40" customHeight="1" x14ac:dyDescent="0.15">
      <c r="B21" s="52"/>
      <c r="C21" s="52"/>
      <c r="D21" s="52"/>
      <c r="E21" s="52"/>
      <c r="F21" s="53" t="s">
        <v>5</v>
      </c>
      <c r="G21" s="54" t="s">
        <v>19</v>
      </c>
      <c r="H21" s="55" t="s">
        <v>40</v>
      </c>
      <c r="I21" s="56"/>
      <c r="J21" s="21"/>
      <c r="K21" s="21"/>
      <c r="O21" s="13"/>
    </row>
    <row r="22" spans="1:21" s="12" customFormat="1" ht="13" x14ac:dyDescent="0.15">
      <c r="B22" s="57" t="s">
        <v>6</v>
      </c>
      <c r="C22" s="58"/>
      <c r="D22" s="58"/>
      <c r="E22" s="58"/>
      <c r="F22" s="59">
        <v>220397844</v>
      </c>
      <c r="G22" s="41">
        <f>F22/SMMLV!D43</f>
        <v>169.53680307692306</v>
      </c>
      <c r="H22" s="60">
        <f>((K15+K16+K17+K18)/4)</f>
        <v>545.10171245121842</v>
      </c>
      <c r="I22" s="7"/>
      <c r="J22" s="22">
        <f>SUM(L15:M18)</f>
        <v>2180.4068498048737</v>
      </c>
      <c r="K22" s="22"/>
      <c r="L22" s="23"/>
      <c r="O22" s="13"/>
    </row>
    <row r="23" spans="1:21" s="12" customFormat="1" x14ac:dyDescent="0.15">
      <c r="B23" s="13"/>
      <c r="C23" s="7"/>
      <c r="D23" s="7"/>
      <c r="E23" s="7"/>
      <c r="F23" s="7"/>
      <c r="G23" s="7"/>
      <c r="H23" s="22"/>
      <c r="I23" s="23"/>
      <c r="J23" s="17"/>
      <c r="K23" s="17"/>
      <c r="L23" s="18"/>
      <c r="M23" s="19"/>
      <c r="N23" s="19"/>
      <c r="O23" s="13"/>
    </row>
    <row r="24" spans="1:21" s="12" customFormat="1" x14ac:dyDescent="0.15">
      <c r="B24" s="13"/>
      <c r="C24" s="7"/>
      <c r="D24" s="7"/>
      <c r="E24" s="7"/>
      <c r="F24" s="7"/>
      <c r="G24" s="7"/>
      <c r="H24" s="7"/>
      <c r="I24" s="37"/>
      <c r="J24" s="17"/>
      <c r="K24" s="17"/>
      <c r="L24" s="18"/>
      <c r="M24" s="19"/>
      <c r="N24" s="19"/>
      <c r="O24" s="13"/>
    </row>
    <row r="25" spans="1:21" s="12" customFormat="1" x14ac:dyDescent="0.15">
      <c r="B25" s="13"/>
      <c r="C25" s="7"/>
      <c r="D25" s="7"/>
      <c r="E25" s="7"/>
      <c r="F25" s="7"/>
      <c r="G25" s="7"/>
      <c r="H25" s="7"/>
      <c r="I25" s="24"/>
      <c r="J25" s="17"/>
      <c r="K25" s="17"/>
      <c r="L25" s="18"/>
      <c r="M25" s="19"/>
      <c r="N25" s="19"/>
      <c r="O25" s="13"/>
    </row>
    <row r="26" spans="1:21" s="12" customFormat="1" ht="27" customHeight="1" x14ac:dyDescent="0.15">
      <c r="B26" s="23"/>
      <c r="C26" s="23"/>
      <c r="E26" s="5"/>
      <c r="F26" s="127" t="s">
        <v>7</v>
      </c>
      <c r="G26" s="127"/>
      <c r="H26" s="127"/>
      <c r="I26" s="127"/>
      <c r="J26" s="127"/>
      <c r="K26" s="127"/>
      <c r="L26" s="5"/>
      <c r="M26" s="5"/>
      <c r="N26" s="19"/>
      <c r="O26" s="25"/>
      <c r="P26" s="25"/>
    </row>
    <row r="27" spans="1:21" s="12" customFormat="1" ht="134.25" customHeight="1" x14ac:dyDescent="0.15">
      <c r="B27" s="23"/>
      <c r="C27" s="23"/>
      <c r="F27" s="61" t="s">
        <v>0</v>
      </c>
      <c r="G27" s="61" t="s">
        <v>1</v>
      </c>
      <c r="H27" s="61" t="s">
        <v>8</v>
      </c>
      <c r="I27" s="61" t="s">
        <v>9</v>
      </c>
      <c r="J27" s="61" t="s">
        <v>38</v>
      </c>
      <c r="K27" s="61" t="s">
        <v>10</v>
      </c>
      <c r="M27" s="61" t="s">
        <v>20</v>
      </c>
      <c r="N27" s="61" t="s">
        <v>21</v>
      </c>
    </row>
    <row r="28" spans="1:21" s="27" customFormat="1" ht="54" customHeight="1" x14ac:dyDescent="0.15">
      <c r="B28" s="23"/>
      <c r="C28" s="23"/>
      <c r="F28" s="47" t="str">
        <f>$B$15</f>
        <v>CONSORCIO CHIA JI</v>
      </c>
      <c r="G28" s="14" t="str">
        <f>C15</f>
        <v>JPS INGENIERIA S.A.S. (LIDER): 90%</v>
      </c>
      <c r="H28" s="48" t="s">
        <v>100</v>
      </c>
      <c r="I28" s="26">
        <v>45415</v>
      </c>
      <c r="J28" s="14" t="s">
        <v>18</v>
      </c>
      <c r="K28" s="47" t="s">
        <v>58</v>
      </c>
      <c r="M28" s="14"/>
      <c r="N28" s="47" t="s">
        <v>58</v>
      </c>
    </row>
    <row r="29" spans="1:21" s="27" customFormat="1" ht="54" customHeight="1" x14ac:dyDescent="0.15">
      <c r="B29" s="23"/>
      <c r="C29" s="23"/>
      <c r="F29" s="75" t="str">
        <f>+B15</f>
        <v>CONSORCIO CHIA JI</v>
      </c>
      <c r="G29" s="76" t="str">
        <f>+C19</f>
        <v>INFRAING SAS: 10%</v>
      </c>
      <c r="H29" s="48" t="s">
        <v>100</v>
      </c>
      <c r="I29" s="26">
        <v>45415</v>
      </c>
      <c r="J29" s="14" t="s">
        <v>18</v>
      </c>
      <c r="K29" s="47" t="s">
        <v>58</v>
      </c>
      <c r="M29" s="7"/>
      <c r="N29" s="13"/>
    </row>
    <row r="30" spans="1:21" s="12" customFormat="1" x14ac:dyDescent="0.15">
      <c r="B30" s="23"/>
      <c r="C30" s="23"/>
      <c r="D30" s="13"/>
      <c r="E30" s="13"/>
      <c r="F30" s="7"/>
      <c r="G30" s="7"/>
      <c r="H30" s="7"/>
      <c r="I30" s="7"/>
      <c r="J30" s="7"/>
      <c r="K30" s="7"/>
      <c r="L30" s="7"/>
      <c r="M30" s="13"/>
      <c r="N30" s="19"/>
      <c r="O30" s="25"/>
    </row>
    <row r="31" spans="1:21" s="12" customFormat="1" x14ac:dyDescent="0.15">
      <c r="B31" s="13"/>
      <c r="C31" s="27"/>
      <c r="D31" s="7"/>
      <c r="E31" s="7"/>
      <c r="F31" s="7"/>
      <c r="G31" s="7"/>
      <c r="H31" s="7"/>
      <c r="I31" s="27"/>
      <c r="J31" s="24"/>
      <c r="K31" s="24"/>
      <c r="L31" s="28"/>
      <c r="M31" s="19"/>
      <c r="N31" s="19"/>
      <c r="O31" s="13"/>
    </row>
    <row r="32" spans="1:21" s="4" customFormat="1" ht="33.75" customHeight="1" thickBot="1" x14ac:dyDescent="0.2">
      <c r="A32" s="2"/>
      <c r="B32" s="93" t="s">
        <v>11</v>
      </c>
      <c r="C32" s="93"/>
      <c r="D32" s="93"/>
      <c r="E32" s="93"/>
      <c r="F32" s="93"/>
      <c r="G32" s="93"/>
      <c r="H32" s="93"/>
      <c r="I32" s="93"/>
      <c r="J32" s="93"/>
      <c r="K32" s="93"/>
      <c r="L32" s="93"/>
      <c r="M32" s="93"/>
      <c r="N32" s="93"/>
      <c r="O32" s="93"/>
      <c r="P32" s="93"/>
      <c r="U32" s="2"/>
    </row>
    <row r="33" spans="1:21" s="4" customFormat="1" ht="33.75" customHeight="1" x14ac:dyDescent="0.15">
      <c r="A33" s="2"/>
      <c r="B33" s="95" t="s">
        <v>22</v>
      </c>
      <c r="C33" s="96"/>
      <c r="D33" s="96"/>
      <c r="E33" s="97"/>
      <c r="F33" s="13"/>
      <c r="G33" s="104" t="s">
        <v>44</v>
      </c>
      <c r="H33" s="105"/>
      <c r="I33" s="105"/>
      <c r="J33" s="106"/>
      <c r="K33" s="107" t="s">
        <v>48</v>
      </c>
      <c r="L33" s="108"/>
      <c r="M33" s="111" t="s">
        <v>49</v>
      </c>
      <c r="N33" s="100" t="s">
        <v>50</v>
      </c>
      <c r="O33" s="13"/>
      <c r="P33" s="13"/>
      <c r="U33" s="2"/>
    </row>
    <row r="34" spans="1:21" s="4" customFormat="1" ht="230.25" customHeight="1" x14ac:dyDescent="0.15">
      <c r="A34" s="2"/>
      <c r="B34" s="98" t="s">
        <v>23</v>
      </c>
      <c r="C34" s="99" t="s">
        <v>24</v>
      </c>
      <c r="D34" s="62" t="s">
        <v>25</v>
      </c>
      <c r="E34" s="63" t="s">
        <v>42</v>
      </c>
      <c r="F34" s="13"/>
      <c r="G34" s="113" t="s">
        <v>45</v>
      </c>
      <c r="H34" s="114"/>
      <c r="I34" s="114"/>
      <c r="J34" s="115"/>
      <c r="K34" s="109"/>
      <c r="L34" s="110"/>
      <c r="M34" s="112"/>
      <c r="N34" s="101"/>
      <c r="O34" s="13"/>
      <c r="P34" s="13"/>
      <c r="U34" s="2"/>
    </row>
    <row r="35" spans="1:21" s="4" customFormat="1" ht="219.75" customHeight="1" x14ac:dyDescent="0.15">
      <c r="A35" s="2"/>
      <c r="B35" s="98"/>
      <c r="C35" s="99"/>
      <c r="D35" s="62" t="s">
        <v>43</v>
      </c>
      <c r="E35" s="72"/>
      <c r="F35" s="13"/>
      <c r="G35" s="116" t="s">
        <v>46</v>
      </c>
      <c r="H35" s="117"/>
      <c r="I35" s="62" t="s">
        <v>47</v>
      </c>
      <c r="J35" s="63" t="s">
        <v>26</v>
      </c>
      <c r="K35" s="121" t="s">
        <v>32</v>
      </c>
      <c r="L35" s="122"/>
      <c r="M35" s="125" t="s">
        <v>32</v>
      </c>
      <c r="N35" s="102" t="s">
        <v>32</v>
      </c>
      <c r="O35" s="13"/>
      <c r="P35" s="13"/>
      <c r="U35" s="2"/>
    </row>
    <row r="36" spans="1:21" s="4" customFormat="1" ht="33.75" customHeight="1" thickBot="1" x14ac:dyDescent="0.2">
      <c r="A36" s="2"/>
      <c r="B36" s="66">
        <f>K15</f>
        <v>439.32657990196083</v>
      </c>
      <c r="C36" s="203">
        <f>+AVERAGE(B36:B39)</f>
        <v>545.10171245121842</v>
      </c>
      <c r="D36" s="204"/>
      <c r="E36" s="205"/>
      <c r="F36" s="13"/>
      <c r="G36" s="118" t="s">
        <v>32</v>
      </c>
      <c r="H36" s="119"/>
      <c r="I36" s="67" t="s">
        <v>32</v>
      </c>
      <c r="J36" s="68" t="s">
        <v>32</v>
      </c>
      <c r="K36" s="123"/>
      <c r="L36" s="124"/>
      <c r="M36" s="126"/>
      <c r="N36" s="103"/>
      <c r="O36" s="13"/>
      <c r="P36" s="13"/>
      <c r="U36" s="2"/>
    </row>
    <row r="37" spans="1:21" s="4" customFormat="1" ht="33.75" customHeight="1" x14ac:dyDescent="0.15">
      <c r="A37" s="2"/>
      <c r="B37" s="66">
        <f t="shared" ref="B37:B39" si="0">K16</f>
        <v>925.76</v>
      </c>
      <c r="C37" s="206"/>
      <c r="D37" s="207"/>
      <c r="E37" s="208"/>
      <c r="F37" s="13"/>
      <c r="G37" s="13"/>
      <c r="H37" s="13"/>
      <c r="I37" s="13"/>
      <c r="J37" s="13"/>
      <c r="K37" s="13"/>
      <c r="L37" s="13"/>
      <c r="M37" s="13"/>
      <c r="N37" s="13"/>
      <c r="O37" s="13"/>
      <c r="P37" s="13"/>
      <c r="U37" s="2"/>
    </row>
    <row r="38" spans="1:21" s="4" customFormat="1" ht="33.75" customHeight="1" x14ac:dyDescent="0.15">
      <c r="A38" s="2"/>
      <c r="B38" s="66">
        <f t="shared" si="0"/>
        <v>788.65026990291267</v>
      </c>
      <c r="C38" s="206"/>
      <c r="D38" s="207"/>
      <c r="E38" s="208"/>
      <c r="F38" s="13"/>
      <c r="G38" s="13"/>
      <c r="H38" s="13"/>
      <c r="I38" s="13"/>
      <c r="J38" s="13"/>
      <c r="K38" s="13"/>
      <c r="L38" s="13"/>
      <c r="M38" s="13"/>
      <c r="N38" s="13"/>
      <c r="O38" s="13"/>
      <c r="P38" s="13"/>
      <c r="U38" s="2"/>
    </row>
    <row r="39" spans="1:21" s="4" customFormat="1" ht="33.75" customHeight="1" x14ac:dyDescent="0.15">
      <c r="A39" s="2"/>
      <c r="B39" s="66">
        <f t="shared" si="0"/>
        <v>26.67</v>
      </c>
      <c r="C39" s="209"/>
      <c r="D39" s="210"/>
      <c r="E39" s="211"/>
      <c r="F39" s="13"/>
      <c r="G39" s="13"/>
      <c r="H39" s="13"/>
      <c r="I39" s="13"/>
      <c r="J39" s="13"/>
      <c r="K39" s="13"/>
      <c r="L39" s="13"/>
      <c r="M39" s="13"/>
      <c r="N39" s="13"/>
      <c r="O39" s="13"/>
      <c r="P39" s="13"/>
      <c r="U39" s="2"/>
    </row>
    <row r="40" spans="1:21" s="4" customFormat="1" ht="33.75" customHeight="1" x14ac:dyDescent="0.15">
      <c r="A40" s="2"/>
      <c r="B40" s="13"/>
      <c r="C40" s="13"/>
      <c r="D40" s="13"/>
      <c r="E40" s="13"/>
      <c r="F40" s="13"/>
      <c r="G40" s="13"/>
      <c r="H40" s="13"/>
      <c r="I40" s="13"/>
      <c r="J40" s="13"/>
      <c r="K40" s="13"/>
      <c r="L40" s="13"/>
      <c r="M40" s="13"/>
      <c r="N40" s="13"/>
      <c r="O40" s="13"/>
      <c r="P40" s="13"/>
      <c r="U40" s="2"/>
    </row>
    <row r="41" spans="1:21" s="4" customFormat="1" ht="33.75" customHeight="1" x14ac:dyDescent="0.15">
      <c r="A41" s="2"/>
      <c r="B41" s="69" t="s">
        <v>5</v>
      </c>
      <c r="C41" s="69" t="s">
        <v>19</v>
      </c>
      <c r="D41" s="13"/>
      <c r="E41" s="13"/>
      <c r="F41" s="13"/>
      <c r="G41" s="13"/>
      <c r="H41" s="13"/>
      <c r="I41" s="13"/>
      <c r="J41" s="13"/>
      <c r="K41" s="13"/>
      <c r="L41" s="13"/>
      <c r="M41" s="13"/>
      <c r="N41" s="13"/>
      <c r="O41" s="13"/>
      <c r="P41" s="13"/>
      <c r="U41" s="2"/>
    </row>
    <row r="42" spans="1:21" s="4" customFormat="1" ht="33.75" customHeight="1" x14ac:dyDescent="0.15">
      <c r="A42" s="2"/>
      <c r="B42" s="70">
        <f>F22</f>
        <v>220397844</v>
      </c>
      <c r="C42" s="71">
        <f>B42/1300000</f>
        <v>169.53680307692306</v>
      </c>
      <c r="D42" s="13"/>
      <c r="E42" s="13"/>
      <c r="F42" s="13"/>
      <c r="G42" s="13"/>
      <c r="H42" s="13"/>
      <c r="I42" s="13"/>
      <c r="J42" s="13"/>
      <c r="K42" s="13"/>
      <c r="L42" s="13"/>
      <c r="M42" s="13"/>
      <c r="N42" s="13"/>
      <c r="O42" s="13"/>
      <c r="P42" s="13"/>
      <c r="U42" s="2"/>
    </row>
    <row r="43" spans="1:21" s="4" customFormat="1" ht="33.75" customHeight="1" thickBot="1" x14ac:dyDescent="0.2">
      <c r="A43" s="2"/>
      <c r="B43" s="13"/>
      <c r="C43" s="13"/>
      <c r="D43" s="13"/>
      <c r="E43" s="13"/>
      <c r="F43" s="13"/>
      <c r="G43" s="13"/>
      <c r="H43" s="13"/>
      <c r="I43" s="13"/>
      <c r="J43" s="13"/>
      <c r="K43" s="13"/>
      <c r="L43" s="13"/>
      <c r="M43" s="13"/>
      <c r="N43" s="13"/>
      <c r="O43" s="13"/>
      <c r="P43" s="13"/>
      <c r="U43" s="2"/>
    </row>
    <row r="44" spans="1:21" s="4" customFormat="1" ht="33.75" customHeight="1" x14ac:dyDescent="0.15">
      <c r="A44" s="2"/>
      <c r="B44" s="136" t="s">
        <v>51</v>
      </c>
      <c r="C44" s="137"/>
      <c r="D44" s="137"/>
      <c r="E44" s="137"/>
      <c r="F44" s="137"/>
      <c r="G44" s="138"/>
      <c r="H44" s="13"/>
      <c r="I44" s="160" t="s">
        <v>29</v>
      </c>
      <c r="J44" s="161"/>
      <c r="K44" s="161"/>
      <c r="L44" s="161"/>
      <c r="M44" s="162"/>
      <c r="N44" s="13"/>
      <c r="O44" s="13"/>
      <c r="P44" s="13"/>
      <c r="U44" s="2"/>
    </row>
    <row r="45" spans="1:21" s="4" customFormat="1" ht="78" customHeight="1" x14ac:dyDescent="0.15">
      <c r="A45" s="2"/>
      <c r="B45" s="139" t="s">
        <v>12</v>
      </c>
      <c r="C45" s="140"/>
      <c r="D45" s="141"/>
      <c r="E45" s="141"/>
      <c r="F45" s="142"/>
      <c r="G45" s="149" t="s">
        <v>27</v>
      </c>
      <c r="H45" s="13"/>
      <c r="I45" s="176" t="s">
        <v>12</v>
      </c>
      <c r="J45" s="178" t="s">
        <v>52</v>
      </c>
      <c r="K45" s="178"/>
      <c r="L45" s="178"/>
      <c r="M45" s="179" t="s">
        <v>30</v>
      </c>
      <c r="N45" s="13"/>
      <c r="O45" s="13"/>
      <c r="P45" s="13"/>
      <c r="U45" s="2"/>
    </row>
    <row r="46" spans="1:21" s="4" customFormat="1" ht="33.75" customHeight="1" x14ac:dyDescent="0.15">
      <c r="A46" s="2"/>
      <c r="B46" s="139"/>
      <c r="C46" s="143"/>
      <c r="D46" s="144"/>
      <c r="E46" s="144"/>
      <c r="F46" s="145"/>
      <c r="G46" s="149"/>
      <c r="H46" s="13"/>
      <c r="I46" s="177"/>
      <c r="J46" s="178"/>
      <c r="K46" s="178"/>
      <c r="L46" s="178"/>
      <c r="M46" s="180"/>
      <c r="N46" s="13"/>
      <c r="O46" s="13"/>
      <c r="P46" s="13"/>
      <c r="U46" s="2"/>
    </row>
    <row r="47" spans="1:21" s="4" customFormat="1" ht="33.75" customHeight="1" x14ac:dyDescent="0.15">
      <c r="A47" s="2"/>
      <c r="B47" s="139"/>
      <c r="C47" s="143"/>
      <c r="D47" s="144"/>
      <c r="E47" s="144"/>
      <c r="F47" s="145"/>
      <c r="G47" s="149"/>
      <c r="H47" s="13"/>
      <c r="I47" s="177"/>
      <c r="J47" s="178"/>
      <c r="K47" s="178"/>
      <c r="L47" s="178"/>
      <c r="M47" s="180"/>
      <c r="N47" s="13"/>
      <c r="O47" s="13"/>
      <c r="P47" s="13"/>
      <c r="U47" s="2"/>
    </row>
    <row r="48" spans="1:21" s="4" customFormat="1" ht="33.75" customHeight="1" x14ac:dyDescent="0.15">
      <c r="A48" s="2"/>
      <c r="B48" s="139"/>
      <c r="C48" s="143"/>
      <c r="D48" s="144"/>
      <c r="E48" s="144"/>
      <c r="F48" s="145"/>
      <c r="G48" s="149"/>
      <c r="H48" s="13"/>
      <c r="I48" s="177"/>
      <c r="J48" s="178"/>
      <c r="K48" s="178"/>
      <c r="L48" s="178"/>
      <c r="M48" s="180"/>
      <c r="N48" s="13"/>
      <c r="O48" s="13"/>
      <c r="P48" s="13"/>
      <c r="U48" s="2"/>
    </row>
    <row r="49" spans="1:21" s="4" customFormat="1" ht="33.75" customHeight="1" x14ac:dyDescent="0.15">
      <c r="A49" s="2"/>
      <c r="B49" s="139"/>
      <c r="C49" s="143"/>
      <c r="D49" s="144"/>
      <c r="E49" s="144"/>
      <c r="F49" s="145"/>
      <c r="G49" s="149"/>
      <c r="H49" s="13"/>
      <c r="I49" s="177"/>
      <c r="J49" s="178"/>
      <c r="K49" s="178"/>
      <c r="L49" s="178"/>
      <c r="M49" s="180"/>
      <c r="N49" s="13"/>
      <c r="O49" s="13"/>
      <c r="P49" s="13"/>
      <c r="U49" s="2"/>
    </row>
    <row r="50" spans="1:21" s="4" customFormat="1" ht="33.75" customHeight="1" x14ac:dyDescent="0.15">
      <c r="A50" s="2"/>
      <c r="B50" s="139"/>
      <c r="C50" s="143"/>
      <c r="D50" s="144"/>
      <c r="E50" s="144"/>
      <c r="F50" s="145"/>
      <c r="G50" s="149"/>
      <c r="H50" s="13"/>
      <c r="I50" s="177"/>
      <c r="J50" s="178"/>
      <c r="K50" s="178"/>
      <c r="L50" s="178"/>
      <c r="M50" s="180"/>
      <c r="N50" s="13"/>
      <c r="O50" s="13"/>
      <c r="P50" s="13"/>
      <c r="U50" s="2"/>
    </row>
    <row r="51" spans="1:21" s="4" customFormat="1" ht="33.75" customHeight="1" x14ac:dyDescent="0.15">
      <c r="A51" s="2"/>
      <c r="B51" s="139"/>
      <c r="C51" s="146"/>
      <c r="D51" s="147"/>
      <c r="E51" s="147"/>
      <c r="F51" s="148"/>
      <c r="G51" s="149"/>
      <c r="H51" s="13"/>
      <c r="I51" s="109"/>
      <c r="J51" s="178"/>
      <c r="K51" s="178"/>
      <c r="L51" s="178"/>
      <c r="M51" s="181"/>
      <c r="N51" s="13"/>
      <c r="O51" s="13"/>
      <c r="P51" s="13"/>
      <c r="U51" s="2"/>
    </row>
    <row r="52" spans="1:21" s="4" customFormat="1" ht="33.75" customHeight="1" x14ac:dyDescent="0.15">
      <c r="A52" s="2"/>
      <c r="B52" s="139" t="str">
        <f>B15</f>
        <v>CONSORCIO CHIA JI</v>
      </c>
      <c r="C52" s="151" t="s">
        <v>28</v>
      </c>
      <c r="D52" s="122"/>
      <c r="E52" s="122"/>
      <c r="F52" s="152"/>
      <c r="G52" s="158" t="s">
        <v>32</v>
      </c>
      <c r="H52" s="13"/>
      <c r="I52" s="163" t="str">
        <f>+B15</f>
        <v>CONSORCIO CHIA JI</v>
      </c>
      <c r="J52" s="165"/>
      <c r="K52" s="166"/>
      <c r="L52" s="167"/>
      <c r="M52" s="174" t="s">
        <v>32</v>
      </c>
      <c r="N52" s="13"/>
      <c r="O52" s="13"/>
      <c r="P52" s="13"/>
      <c r="U52" s="2"/>
    </row>
    <row r="53" spans="1:21" s="4" customFormat="1" ht="33.75" customHeight="1" x14ac:dyDescent="0.15">
      <c r="A53" s="2"/>
      <c r="B53" s="139"/>
      <c r="C53" s="153"/>
      <c r="D53" s="154"/>
      <c r="E53" s="154"/>
      <c r="F53" s="155"/>
      <c r="G53" s="158"/>
      <c r="H53" s="13"/>
      <c r="I53" s="163"/>
      <c r="J53" s="168"/>
      <c r="K53" s="169"/>
      <c r="L53" s="170"/>
      <c r="M53" s="174"/>
      <c r="N53" s="13"/>
      <c r="O53" s="13"/>
      <c r="P53" s="13"/>
      <c r="U53" s="2"/>
    </row>
    <row r="54" spans="1:21" s="4" customFormat="1" ht="33.75" customHeight="1" thickBot="1" x14ac:dyDescent="0.2">
      <c r="A54" s="2"/>
      <c r="B54" s="150"/>
      <c r="C54" s="156"/>
      <c r="D54" s="124"/>
      <c r="E54" s="124"/>
      <c r="F54" s="157"/>
      <c r="G54" s="159"/>
      <c r="H54" s="13"/>
      <c r="I54" s="164"/>
      <c r="J54" s="171"/>
      <c r="K54" s="172"/>
      <c r="L54" s="173"/>
      <c r="M54" s="175"/>
      <c r="N54" s="13"/>
      <c r="O54" s="13"/>
      <c r="P54" s="13"/>
      <c r="U54" s="2"/>
    </row>
    <row r="55" spans="1:21" s="4" customFormat="1" ht="33.75" customHeight="1" x14ac:dyDescent="0.15">
      <c r="A55" s="2"/>
      <c r="B55" s="13"/>
      <c r="C55" s="13"/>
      <c r="D55" s="13"/>
      <c r="E55" s="13"/>
      <c r="F55" s="13"/>
      <c r="G55" s="13"/>
      <c r="H55" s="13"/>
      <c r="I55" s="13"/>
      <c r="J55" s="13"/>
      <c r="K55" s="13"/>
      <c r="L55" s="13"/>
      <c r="M55" s="13"/>
      <c r="N55" s="13"/>
      <c r="O55" s="13"/>
      <c r="P55" s="13"/>
      <c r="U55" s="2"/>
    </row>
    <row r="56" spans="1:21" s="4" customFormat="1" ht="12" customHeight="1" x14ac:dyDescent="0.15">
      <c r="A56" s="2"/>
      <c r="B56" s="2"/>
      <c r="C56" s="3"/>
      <c r="D56" s="3"/>
      <c r="E56" s="3"/>
      <c r="F56" s="3"/>
      <c r="I56" s="2"/>
      <c r="J56" s="5"/>
      <c r="K56" s="38"/>
      <c r="L56" s="38"/>
      <c r="M56" s="38"/>
      <c r="N56" s="38"/>
      <c r="O56" s="38"/>
      <c r="P56" s="5"/>
      <c r="T56" s="2"/>
    </row>
    <row r="57" spans="1:21" s="4" customFormat="1" x14ac:dyDescent="0.15">
      <c r="A57" s="2"/>
      <c r="B57" s="13"/>
      <c r="C57" s="7"/>
      <c r="D57" s="2"/>
      <c r="E57" s="2"/>
      <c r="F57" s="2"/>
      <c r="G57" s="2"/>
      <c r="H57" s="2"/>
      <c r="I57" s="2"/>
      <c r="J57" s="2"/>
      <c r="K57" s="3"/>
      <c r="L57" s="3"/>
      <c r="M57" s="3"/>
      <c r="N57" s="3"/>
      <c r="T57" s="2"/>
    </row>
    <row r="58" spans="1:21" s="4" customFormat="1" ht="87" customHeight="1" x14ac:dyDescent="0.15">
      <c r="A58" s="2"/>
      <c r="B58" s="133" t="s">
        <v>12</v>
      </c>
      <c r="C58" s="191" t="s">
        <v>53</v>
      </c>
      <c r="D58" s="192"/>
      <c r="E58" s="192"/>
      <c r="F58" s="192"/>
      <c r="G58" s="193"/>
      <c r="H58" s="133" t="s">
        <v>13</v>
      </c>
      <c r="I58" s="2"/>
      <c r="J58" s="133" t="s">
        <v>12</v>
      </c>
      <c r="K58" s="191" t="s">
        <v>31</v>
      </c>
      <c r="L58" s="192"/>
      <c r="M58" s="192"/>
      <c r="N58" s="193"/>
      <c r="O58" s="133" t="s">
        <v>13</v>
      </c>
      <c r="T58" s="2"/>
    </row>
    <row r="59" spans="1:21" s="4" customFormat="1" x14ac:dyDescent="0.15">
      <c r="A59" s="2"/>
      <c r="B59" s="134"/>
      <c r="C59" s="194"/>
      <c r="D59" s="195"/>
      <c r="E59" s="195"/>
      <c r="F59" s="195"/>
      <c r="G59" s="196"/>
      <c r="H59" s="134"/>
      <c r="I59" s="2"/>
      <c r="J59" s="134"/>
      <c r="K59" s="194"/>
      <c r="L59" s="195"/>
      <c r="M59" s="195"/>
      <c r="N59" s="196"/>
      <c r="O59" s="134"/>
      <c r="T59" s="2"/>
    </row>
    <row r="60" spans="1:21" s="4" customFormat="1" x14ac:dyDescent="0.15">
      <c r="A60" s="2"/>
      <c r="B60" s="134"/>
      <c r="C60" s="194"/>
      <c r="D60" s="195"/>
      <c r="E60" s="195"/>
      <c r="F60" s="195"/>
      <c r="G60" s="196"/>
      <c r="H60" s="134"/>
      <c r="I60" s="2"/>
      <c r="J60" s="134"/>
      <c r="K60" s="194"/>
      <c r="L60" s="195"/>
      <c r="M60" s="195"/>
      <c r="N60" s="196"/>
      <c r="O60" s="134"/>
      <c r="T60" s="2"/>
    </row>
    <row r="61" spans="1:21" s="4" customFormat="1" x14ac:dyDescent="0.15">
      <c r="A61" s="2"/>
      <c r="B61" s="135"/>
      <c r="C61" s="197"/>
      <c r="D61" s="198"/>
      <c r="E61" s="198"/>
      <c r="F61" s="198"/>
      <c r="G61" s="199"/>
      <c r="H61" s="135"/>
      <c r="I61" s="2"/>
      <c r="J61" s="135"/>
      <c r="K61" s="197"/>
      <c r="L61" s="198"/>
      <c r="M61" s="198"/>
      <c r="N61" s="199"/>
      <c r="O61" s="135"/>
      <c r="T61" s="2"/>
    </row>
    <row r="62" spans="1:21" s="4" customFormat="1" x14ac:dyDescent="0.15">
      <c r="A62" s="2"/>
      <c r="B62" s="132" t="str">
        <f>B15</f>
        <v>CONSORCIO CHIA JI</v>
      </c>
      <c r="C62" s="182" t="s">
        <v>18</v>
      </c>
      <c r="D62" s="183"/>
      <c r="E62" s="183"/>
      <c r="F62" s="183"/>
      <c r="G62" s="184"/>
      <c r="H62" s="132" t="s">
        <v>32</v>
      </c>
      <c r="I62" s="2"/>
      <c r="J62" s="132" t="str">
        <f>B15</f>
        <v>CONSORCIO CHIA JI</v>
      </c>
      <c r="K62" s="182" t="s">
        <v>18</v>
      </c>
      <c r="L62" s="183"/>
      <c r="M62" s="183"/>
      <c r="N62" s="184"/>
      <c r="O62" s="132" t="s">
        <v>32</v>
      </c>
      <c r="T62" s="2"/>
    </row>
    <row r="63" spans="1:21" s="4" customFormat="1" x14ac:dyDescent="0.15">
      <c r="A63" s="2"/>
      <c r="B63" s="132"/>
      <c r="C63" s="185"/>
      <c r="D63" s="186"/>
      <c r="E63" s="186"/>
      <c r="F63" s="186"/>
      <c r="G63" s="187"/>
      <c r="H63" s="132"/>
      <c r="I63" s="2"/>
      <c r="J63" s="132"/>
      <c r="K63" s="185"/>
      <c r="L63" s="186"/>
      <c r="M63" s="186"/>
      <c r="N63" s="187"/>
      <c r="O63" s="132"/>
      <c r="T63" s="2"/>
    </row>
    <row r="64" spans="1:21" s="4" customFormat="1" x14ac:dyDescent="0.15">
      <c r="A64" s="2"/>
      <c r="B64" s="132"/>
      <c r="C64" s="188"/>
      <c r="D64" s="189"/>
      <c r="E64" s="189"/>
      <c r="F64" s="189"/>
      <c r="G64" s="190"/>
      <c r="H64" s="132"/>
      <c r="I64" s="2"/>
      <c r="J64" s="132"/>
      <c r="K64" s="188"/>
      <c r="L64" s="189"/>
      <c r="M64" s="189"/>
      <c r="N64" s="190"/>
      <c r="O64" s="132"/>
      <c r="T64" s="2"/>
    </row>
    <row r="65" spans="1:21" s="4" customFormat="1" ht="85" customHeight="1" thickBot="1" x14ac:dyDescent="0.2">
      <c r="A65" s="2"/>
      <c r="B65" s="2"/>
      <c r="C65" s="2"/>
      <c r="D65" s="2"/>
      <c r="E65" s="2"/>
      <c r="F65" s="2"/>
      <c r="G65" s="2"/>
      <c r="H65" s="2"/>
      <c r="I65" s="2"/>
      <c r="J65" s="2"/>
      <c r="K65" s="2"/>
      <c r="L65" s="3"/>
      <c r="M65" s="3"/>
      <c r="N65" s="3"/>
      <c r="O65" s="3"/>
      <c r="U65" s="2"/>
    </row>
    <row r="66" spans="1:21" s="4" customFormat="1" ht="65.25" customHeight="1" thickBot="1" x14ac:dyDescent="0.2">
      <c r="A66" s="2"/>
      <c r="B66" s="13" t="s">
        <v>14</v>
      </c>
      <c r="C66" s="78" t="s">
        <v>32</v>
      </c>
      <c r="D66" s="2"/>
      <c r="E66" s="2"/>
      <c r="F66" s="2"/>
      <c r="G66" s="2"/>
      <c r="H66" s="2"/>
      <c r="I66" s="2"/>
      <c r="J66" s="2"/>
      <c r="K66" s="2"/>
      <c r="L66" s="3"/>
      <c r="M66" s="3"/>
      <c r="N66" s="3"/>
      <c r="O66" s="3"/>
      <c r="U66" s="2"/>
    </row>
    <row r="67" spans="1:21" s="4" customFormat="1" x14ac:dyDescent="0.15">
      <c r="A67" s="2"/>
      <c r="D67" s="2"/>
      <c r="E67" s="2"/>
      <c r="F67" s="2"/>
      <c r="G67" s="2"/>
      <c r="H67" s="2"/>
      <c r="I67" s="2"/>
      <c r="J67" s="2"/>
      <c r="K67" s="2"/>
      <c r="L67" s="3"/>
      <c r="M67" s="3"/>
      <c r="N67" s="3"/>
      <c r="O67" s="3"/>
      <c r="U67" s="2"/>
    </row>
  </sheetData>
  <mergeCells count="76">
    <mergeCell ref="Q10:Q14"/>
    <mergeCell ref="N16:O16"/>
    <mergeCell ref="N17:O17"/>
    <mergeCell ref="N18:O18"/>
    <mergeCell ref="P15:P19"/>
    <mergeCell ref="Q15:Q19"/>
    <mergeCell ref="D19:G19"/>
    <mergeCell ref="L19:M19"/>
    <mergeCell ref="N19:O19"/>
    <mergeCell ref="N15:O15"/>
    <mergeCell ref="B15:B19"/>
    <mergeCell ref="D16:G16"/>
    <mergeCell ref="D18:G18"/>
    <mergeCell ref="D17:G17"/>
    <mergeCell ref="L16:M16"/>
    <mergeCell ref="L17:M17"/>
    <mergeCell ref="L18:M18"/>
    <mergeCell ref="D15:G15"/>
    <mergeCell ref="L15:M15"/>
    <mergeCell ref="I52:I54"/>
    <mergeCell ref="J52:L54"/>
    <mergeCell ref="O62:O64"/>
    <mergeCell ref="B58:B61"/>
    <mergeCell ref="C58:G61"/>
    <mergeCell ref="H58:H61"/>
    <mergeCell ref="J58:J61"/>
    <mergeCell ref="K58:N61"/>
    <mergeCell ref="O58:O61"/>
    <mergeCell ref="B62:B64"/>
    <mergeCell ref="C62:G64"/>
    <mergeCell ref="H62:H64"/>
    <mergeCell ref="J62:J64"/>
    <mergeCell ref="K62:N64"/>
    <mergeCell ref="K35:L36"/>
    <mergeCell ref="M35:M36"/>
    <mergeCell ref="N35:N36"/>
    <mergeCell ref="G36:H36"/>
    <mergeCell ref="M52:M54"/>
    <mergeCell ref="B44:G44"/>
    <mergeCell ref="I44:M44"/>
    <mergeCell ref="B45:B51"/>
    <mergeCell ref="C45:F51"/>
    <mergeCell ref="G45:G51"/>
    <mergeCell ref="I45:I51"/>
    <mergeCell ref="J45:L51"/>
    <mergeCell ref="M45:M51"/>
    <mergeCell ref="B52:B54"/>
    <mergeCell ref="C52:F54"/>
    <mergeCell ref="G52:G54"/>
    <mergeCell ref="I10:I14"/>
    <mergeCell ref="A2:P2"/>
    <mergeCell ref="A4:P4"/>
    <mergeCell ref="A5:O5"/>
    <mergeCell ref="A6:O6"/>
    <mergeCell ref="B8:P8"/>
    <mergeCell ref="J10:J14"/>
    <mergeCell ref="K10:K14"/>
    <mergeCell ref="L10:M14"/>
    <mergeCell ref="N10:O14"/>
    <mergeCell ref="P10:P14"/>
    <mergeCell ref="C36:E39"/>
    <mergeCell ref="B10:B14"/>
    <mergeCell ref="C10:C14"/>
    <mergeCell ref="D10:G14"/>
    <mergeCell ref="H10:H14"/>
    <mergeCell ref="F26:K26"/>
    <mergeCell ref="B32:P32"/>
    <mergeCell ref="B33:E33"/>
    <mergeCell ref="G33:J33"/>
    <mergeCell ref="K33:L34"/>
    <mergeCell ref="M33:M34"/>
    <mergeCell ref="N33:N34"/>
    <mergeCell ref="B34:B35"/>
    <mergeCell ref="C34:C35"/>
    <mergeCell ref="G34:J34"/>
    <mergeCell ref="G35:H35"/>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65"/>
  <sheetViews>
    <sheetView tabSelected="1" topLeftCell="B45" zoomScale="69" zoomScaleNormal="55" workbookViewId="0">
      <selection activeCell="C64" sqref="C64"/>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x14ac:dyDescent="0.15">
      <c r="A2" s="93" t="s">
        <v>33</v>
      </c>
      <c r="B2" s="93"/>
      <c r="C2" s="93"/>
      <c r="D2" s="93"/>
      <c r="E2" s="93"/>
      <c r="F2" s="93"/>
      <c r="G2" s="93"/>
      <c r="H2" s="93"/>
      <c r="I2" s="93"/>
      <c r="J2" s="93"/>
      <c r="K2" s="93"/>
      <c r="L2" s="93"/>
      <c r="M2" s="93"/>
      <c r="N2" s="93"/>
      <c r="O2" s="93"/>
      <c r="P2" s="93"/>
      <c r="Q2" s="5"/>
      <c r="R2" s="5"/>
      <c r="S2" s="5"/>
      <c r="T2" s="5"/>
      <c r="U2" s="5"/>
    </row>
    <row r="3" spans="1:21" x14ac:dyDescent="0.15">
      <c r="A3" s="1"/>
      <c r="B3" s="1"/>
      <c r="C3" s="1"/>
      <c r="D3" s="1"/>
      <c r="E3" s="1"/>
      <c r="F3" s="1"/>
      <c r="G3" s="1"/>
      <c r="H3" s="1"/>
      <c r="I3" s="1"/>
    </row>
    <row r="4" spans="1:21" ht="53" customHeight="1" x14ac:dyDescent="0.15">
      <c r="A4" s="93" t="s">
        <v>34</v>
      </c>
      <c r="B4" s="93"/>
      <c r="C4" s="93"/>
      <c r="D4" s="93"/>
      <c r="E4" s="93"/>
      <c r="F4" s="93"/>
      <c r="G4" s="93"/>
      <c r="H4" s="93"/>
      <c r="I4" s="93"/>
      <c r="J4" s="93"/>
      <c r="K4" s="93"/>
      <c r="L4" s="93"/>
      <c r="M4" s="93"/>
      <c r="N4" s="93"/>
      <c r="O4" s="93"/>
      <c r="P4" s="93"/>
      <c r="Q4" s="5"/>
      <c r="R4" s="5"/>
      <c r="S4" s="5"/>
      <c r="T4" s="5"/>
      <c r="U4" s="5"/>
    </row>
    <row r="5" spans="1:21" x14ac:dyDescent="0.15">
      <c r="A5" s="93"/>
      <c r="B5" s="93"/>
      <c r="C5" s="93"/>
      <c r="D5" s="93"/>
      <c r="E5" s="93"/>
      <c r="F5" s="93"/>
      <c r="G5" s="93"/>
      <c r="H5" s="93"/>
      <c r="I5" s="93"/>
      <c r="J5" s="93"/>
      <c r="K5" s="93"/>
      <c r="L5" s="93"/>
      <c r="M5" s="93"/>
      <c r="N5" s="93"/>
      <c r="O5" s="93"/>
      <c r="P5" s="6"/>
      <c r="Q5" s="6"/>
      <c r="R5" s="6"/>
      <c r="S5" s="6"/>
      <c r="T5" s="6"/>
    </row>
    <row r="6" spans="1:21" ht="28.5" customHeight="1" x14ac:dyDescent="0.15">
      <c r="A6" s="93"/>
      <c r="B6" s="93"/>
      <c r="C6" s="93"/>
      <c r="D6" s="93"/>
      <c r="E6" s="93"/>
      <c r="F6" s="93"/>
      <c r="G6" s="93"/>
      <c r="H6" s="93"/>
      <c r="I6" s="93"/>
      <c r="J6" s="93"/>
      <c r="K6" s="93"/>
      <c r="L6" s="93"/>
      <c r="M6" s="93"/>
      <c r="N6" s="93"/>
      <c r="O6" s="93"/>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93" t="s">
        <v>39</v>
      </c>
      <c r="C8" s="93"/>
      <c r="D8" s="93"/>
      <c r="E8" s="93"/>
      <c r="F8" s="93"/>
      <c r="G8" s="93"/>
      <c r="H8" s="93"/>
      <c r="I8" s="93"/>
      <c r="J8" s="93"/>
      <c r="K8" s="93"/>
      <c r="L8" s="93"/>
      <c r="M8" s="93"/>
      <c r="N8" s="93"/>
      <c r="O8" s="93"/>
      <c r="P8" s="93"/>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4" t="s">
        <v>0</v>
      </c>
      <c r="C10" s="94" t="s">
        <v>1</v>
      </c>
      <c r="D10" s="79" t="s">
        <v>35</v>
      </c>
      <c r="E10" s="80"/>
      <c r="F10" s="80"/>
      <c r="G10" s="81"/>
      <c r="H10" s="94" t="s">
        <v>2</v>
      </c>
      <c r="I10" s="94" t="s">
        <v>3</v>
      </c>
      <c r="J10" s="94" t="s">
        <v>4</v>
      </c>
      <c r="K10" s="94" t="s">
        <v>41</v>
      </c>
      <c r="L10" s="94" t="s">
        <v>36</v>
      </c>
      <c r="M10" s="94"/>
      <c r="N10" s="94" t="s">
        <v>37</v>
      </c>
      <c r="O10" s="94"/>
      <c r="P10" s="94" t="s">
        <v>15</v>
      </c>
      <c r="Q10" s="93"/>
    </row>
    <row r="11" spans="1:21" s="12" customFormat="1" ht="33.75" customHeight="1" x14ac:dyDescent="0.15">
      <c r="B11" s="94"/>
      <c r="C11" s="94"/>
      <c r="D11" s="82"/>
      <c r="E11" s="83"/>
      <c r="F11" s="83"/>
      <c r="G11" s="84"/>
      <c r="H11" s="94"/>
      <c r="I11" s="94"/>
      <c r="J11" s="94"/>
      <c r="K11" s="94"/>
      <c r="L11" s="94"/>
      <c r="M11" s="94"/>
      <c r="N11" s="94"/>
      <c r="O11" s="94"/>
      <c r="P11" s="94"/>
      <c r="Q11" s="93"/>
    </row>
    <row r="12" spans="1:21" s="12" customFormat="1" ht="37.5" customHeight="1" x14ac:dyDescent="0.15">
      <c r="B12" s="94"/>
      <c r="C12" s="94"/>
      <c r="D12" s="82"/>
      <c r="E12" s="83"/>
      <c r="F12" s="83"/>
      <c r="G12" s="84"/>
      <c r="H12" s="94"/>
      <c r="I12" s="94"/>
      <c r="J12" s="94"/>
      <c r="K12" s="94"/>
      <c r="L12" s="94"/>
      <c r="M12" s="94"/>
      <c r="N12" s="94"/>
      <c r="O12" s="94"/>
      <c r="P12" s="94"/>
      <c r="Q12" s="93"/>
    </row>
    <row r="13" spans="1:21" s="12" customFormat="1" ht="33.75" customHeight="1" x14ac:dyDescent="0.15">
      <c r="B13" s="94"/>
      <c r="C13" s="94"/>
      <c r="D13" s="82"/>
      <c r="E13" s="83"/>
      <c r="F13" s="83"/>
      <c r="G13" s="84"/>
      <c r="H13" s="94"/>
      <c r="I13" s="94"/>
      <c r="J13" s="94"/>
      <c r="K13" s="94"/>
      <c r="L13" s="94"/>
      <c r="M13" s="94"/>
      <c r="N13" s="94"/>
      <c r="O13" s="94"/>
      <c r="P13" s="94"/>
      <c r="Q13" s="93"/>
    </row>
    <row r="14" spans="1:21" s="12" customFormat="1" ht="33.75" customHeight="1" x14ac:dyDescent="0.15">
      <c r="B14" s="94"/>
      <c r="C14" s="94"/>
      <c r="D14" s="85"/>
      <c r="E14" s="86"/>
      <c r="F14" s="86"/>
      <c r="G14" s="87"/>
      <c r="H14" s="94"/>
      <c r="I14" s="94"/>
      <c r="J14" s="94"/>
      <c r="K14" s="94"/>
      <c r="L14" s="94"/>
      <c r="M14" s="94"/>
      <c r="N14" s="94"/>
      <c r="O14" s="94"/>
      <c r="P14" s="94"/>
      <c r="Q14" s="93"/>
    </row>
    <row r="15" spans="1:21" s="12" customFormat="1" ht="40.5" customHeight="1" x14ac:dyDescent="0.15">
      <c r="B15" s="132" t="s">
        <v>81</v>
      </c>
      <c r="C15" s="48" t="s">
        <v>75</v>
      </c>
      <c r="D15" s="88" t="s">
        <v>77</v>
      </c>
      <c r="E15" s="89"/>
      <c r="F15" s="89"/>
      <c r="G15" s="90"/>
      <c r="H15" s="15">
        <v>1</v>
      </c>
      <c r="I15" s="39">
        <v>103292110</v>
      </c>
      <c r="J15" s="39">
        <f>+I15/SMMLV!D19</f>
        <v>397.1246059207997</v>
      </c>
      <c r="K15" s="40">
        <v>397.12</v>
      </c>
      <c r="L15" s="130">
        <f>+K15+K16+K17</f>
        <v>1265.8662640823309</v>
      </c>
      <c r="M15" s="130"/>
      <c r="N15" s="131" t="s">
        <v>62</v>
      </c>
      <c r="O15" s="131"/>
      <c r="P15" s="213" t="s">
        <v>58</v>
      </c>
      <c r="Q15" s="5"/>
    </row>
    <row r="16" spans="1:21" s="12" customFormat="1" ht="58.5" customHeight="1" x14ac:dyDescent="0.15">
      <c r="B16" s="132"/>
      <c r="C16" s="48" t="s">
        <v>75</v>
      </c>
      <c r="D16" s="88" t="s">
        <v>78</v>
      </c>
      <c r="E16" s="89"/>
      <c r="F16" s="89"/>
      <c r="G16" s="90"/>
      <c r="H16" s="15">
        <v>1</v>
      </c>
      <c r="I16" s="39">
        <v>91983000</v>
      </c>
      <c r="J16" s="41">
        <f>+I16/SMMLV!D19</f>
        <v>353.64475201845443</v>
      </c>
      <c r="K16" s="40">
        <f>+J16</f>
        <v>353.64475201845443</v>
      </c>
      <c r="L16" s="130"/>
      <c r="M16" s="130"/>
      <c r="N16" s="131" t="s">
        <v>62</v>
      </c>
      <c r="O16" s="131"/>
      <c r="P16" s="213"/>
      <c r="Q16" s="5"/>
    </row>
    <row r="17" spans="1:21" s="12" customFormat="1" ht="63.75" customHeight="1" x14ac:dyDescent="0.15">
      <c r="B17" s="132"/>
      <c r="C17" s="48" t="s">
        <v>75</v>
      </c>
      <c r="D17" s="88" t="s">
        <v>79</v>
      </c>
      <c r="E17" s="89"/>
      <c r="F17" s="89"/>
      <c r="G17" s="90"/>
      <c r="H17" s="15">
        <v>1</v>
      </c>
      <c r="I17" s="39">
        <v>355139313</v>
      </c>
      <c r="J17" s="41">
        <f>+I17/SMMLV!D35</f>
        <v>515.1015120638765</v>
      </c>
      <c r="K17" s="40">
        <f>+J17</f>
        <v>515.1015120638765</v>
      </c>
      <c r="L17" s="130"/>
      <c r="M17" s="130"/>
      <c r="N17" s="131" t="s">
        <v>62</v>
      </c>
      <c r="O17" s="131"/>
      <c r="P17" s="213"/>
      <c r="Q17" s="5"/>
    </row>
    <row r="18" spans="1:21" s="12" customFormat="1" ht="60.75" customHeight="1" x14ac:dyDescent="0.15">
      <c r="B18" s="132"/>
      <c r="C18" s="48" t="s">
        <v>76</v>
      </c>
      <c r="D18" s="88"/>
      <c r="E18" s="89"/>
      <c r="F18" s="89"/>
      <c r="G18" s="90"/>
      <c r="H18" s="50"/>
      <c r="I18" s="50"/>
      <c r="J18" s="50"/>
      <c r="K18" s="50">
        <v>0</v>
      </c>
      <c r="L18" s="130"/>
      <c r="M18" s="130"/>
      <c r="N18" s="131"/>
      <c r="O18" s="131"/>
      <c r="P18" s="213"/>
      <c r="Q18" s="5"/>
      <c r="R18" s="5"/>
    </row>
    <row r="19" spans="1:21" s="12" customFormat="1" x14ac:dyDescent="0.15">
      <c r="B19" s="13"/>
      <c r="C19" s="16"/>
      <c r="D19" s="16"/>
      <c r="E19" s="16"/>
      <c r="F19" s="16"/>
      <c r="G19" s="16"/>
      <c r="H19" s="7"/>
      <c r="I19" s="7"/>
      <c r="J19" s="17"/>
      <c r="K19" s="17"/>
      <c r="L19" s="18"/>
      <c r="M19" s="19"/>
      <c r="N19" s="19"/>
      <c r="O19" s="13"/>
    </row>
    <row r="20" spans="1:21" s="12" customFormat="1" ht="40" customHeight="1" x14ac:dyDescent="0.15">
      <c r="B20" s="52"/>
      <c r="C20" s="52"/>
      <c r="D20" s="52"/>
      <c r="E20" s="52"/>
      <c r="F20" s="53" t="s">
        <v>5</v>
      </c>
      <c r="G20" s="54" t="s">
        <v>19</v>
      </c>
      <c r="H20" s="55" t="s">
        <v>40</v>
      </c>
      <c r="I20" s="56"/>
      <c r="J20" s="21"/>
      <c r="K20" s="51"/>
      <c r="O20" s="13"/>
    </row>
    <row r="21" spans="1:21" s="12" customFormat="1" ht="13" x14ac:dyDescent="0.15">
      <c r="B21" s="57" t="s">
        <v>6</v>
      </c>
      <c r="C21" s="58"/>
      <c r="D21" s="58"/>
      <c r="E21" s="58"/>
      <c r="F21" s="59">
        <v>220397844</v>
      </c>
      <c r="G21" s="41">
        <f>F21/SMMLV!D43</f>
        <v>169.53680307692306</v>
      </c>
      <c r="H21" s="60">
        <f>((K15+K16+K17)/3)</f>
        <v>421.95542136077694</v>
      </c>
      <c r="I21" s="7"/>
      <c r="J21" s="22">
        <f>+L15</f>
        <v>1265.8662640823309</v>
      </c>
      <c r="K21" s="22"/>
      <c r="L21" s="23"/>
      <c r="O21" s="13"/>
    </row>
    <row r="22" spans="1:21" s="12" customFormat="1" x14ac:dyDescent="0.15">
      <c r="B22" s="13"/>
      <c r="C22" s="7"/>
      <c r="D22" s="7"/>
      <c r="E22" s="7"/>
      <c r="F22" s="7"/>
      <c r="G22" s="7"/>
      <c r="H22" s="22"/>
      <c r="I22" s="23"/>
      <c r="J22" s="17"/>
      <c r="K22" s="17"/>
      <c r="L22" s="18"/>
      <c r="M22" s="19"/>
      <c r="N22" s="19"/>
      <c r="O22" s="13"/>
    </row>
    <row r="23" spans="1:21" s="12" customFormat="1" x14ac:dyDescent="0.15">
      <c r="B23" s="13"/>
      <c r="C23" s="7"/>
      <c r="D23" s="7"/>
      <c r="E23" s="7"/>
      <c r="F23" s="7"/>
      <c r="G23" s="7"/>
      <c r="H23" s="7"/>
      <c r="I23" s="37"/>
      <c r="J23" s="17"/>
      <c r="K23" s="17"/>
      <c r="L23" s="18"/>
      <c r="M23" s="19"/>
      <c r="N23" s="19"/>
      <c r="O23" s="13"/>
    </row>
    <row r="24" spans="1:21" s="12" customFormat="1" x14ac:dyDescent="0.15">
      <c r="B24" s="13"/>
      <c r="C24" s="7"/>
      <c r="D24" s="7"/>
      <c r="E24" s="7"/>
      <c r="F24" s="7"/>
      <c r="G24" s="7"/>
      <c r="H24" s="7"/>
      <c r="I24" s="24"/>
      <c r="J24" s="17"/>
      <c r="K24" s="17"/>
      <c r="L24" s="18"/>
      <c r="M24" s="19"/>
      <c r="N24" s="19"/>
      <c r="O24" s="13"/>
    </row>
    <row r="25" spans="1:21" s="12" customFormat="1" ht="27" customHeight="1" x14ac:dyDescent="0.15">
      <c r="B25" s="23"/>
      <c r="C25" s="23"/>
      <c r="E25" s="5"/>
      <c r="F25" s="127" t="s">
        <v>7</v>
      </c>
      <c r="G25" s="127"/>
      <c r="H25" s="127"/>
      <c r="I25" s="127"/>
      <c r="J25" s="127"/>
      <c r="K25" s="127"/>
      <c r="L25" s="5"/>
      <c r="M25" s="5"/>
      <c r="N25" s="19"/>
      <c r="O25" s="25"/>
      <c r="P25" s="25"/>
    </row>
    <row r="26" spans="1:21" s="12" customFormat="1" ht="134.25" customHeight="1" x14ac:dyDescent="0.15">
      <c r="B26" s="23"/>
      <c r="C26" s="23"/>
      <c r="F26" s="61" t="s">
        <v>0</v>
      </c>
      <c r="G26" s="61" t="s">
        <v>1</v>
      </c>
      <c r="H26" s="61" t="s">
        <v>8</v>
      </c>
      <c r="I26" s="61" t="s">
        <v>9</v>
      </c>
      <c r="J26" s="61" t="s">
        <v>38</v>
      </c>
      <c r="K26" s="61" t="s">
        <v>10</v>
      </c>
      <c r="M26" s="61" t="s">
        <v>20</v>
      </c>
      <c r="N26" s="61" t="s">
        <v>21</v>
      </c>
    </row>
    <row r="27" spans="1:21" s="27" customFormat="1" ht="54" customHeight="1" x14ac:dyDescent="0.15">
      <c r="B27" s="23"/>
      <c r="C27" s="23"/>
      <c r="F27" s="47" t="str">
        <f>$B$15</f>
        <v>CONSORCIO INTERVENTOR VELNEC</v>
      </c>
      <c r="G27" s="14" t="str">
        <f>C15</f>
        <v>VELNEC SAS: 95%</v>
      </c>
      <c r="H27" s="48" t="s">
        <v>82</v>
      </c>
      <c r="I27" s="26">
        <v>45393</v>
      </c>
      <c r="J27" s="14" t="s">
        <v>18</v>
      </c>
      <c r="K27" s="47" t="s">
        <v>58</v>
      </c>
      <c r="M27" s="14"/>
      <c r="N27" s="47" t="s">
        <v>58</v>
      </c>
    </row>
    <row r="28" spans="1:21" s="27" customFormat="1" ht="63.75" customHeight="1" x14ac:dyDescent="0.15">
      <c r="B28" s="23"/>
      <c r="C28" s="23"/>
      <c r="F28" s="47" t="str">
        <f>$B$15</f>
        <v>CONSORCIO INTERVENTOR VELNEC</v>
      </c>
      <c r="G28" s="14" t="str">
        <f>C18</f>
        <v>VELNEC INGENIERIA SAS  BIC: 5%</v>
      </c>
      <c r="H28" s="48" t="s">
        <v>83</v>
      </c>
      <c r="I28" s="26">
        <v>45393</v>
      </c>
      <c r="J28" s="14" t="s">
        <v>18</v>
      </c>
      <c r="K28" s="47" t="s">
        <v>58</v>
      </c>
      <c r="M28" s="7"/>
      <c r="N28" s="13"/>
    </row>
    <row r="29" spans="1:21" s="12" customFormat="1" x14ac:dyDescent="0.15">
      <c r="B29" s="23"/>
      <c r="C29" s="23"/>
      <c r="D29" s="13"/>
      <c r="E29" s="13"/>
      <c r="F29" s="7"/>
      <c r="G29" s="7"/>
      <c r="H29" s="7"/>
      <c r="I29" s="7"/>
      <c r="J29" s="7"/>
      <c r="K29" s="7"/>
      <c r="L29" s="7"/>
      <c r="M29" s="13"/>
      <c r="N29" s="19"/>
      <c r="O29" s="25"/>
    </row>
    <row r="30" spans="1:21" s="12" customFormat="1" x14ac:dyDescent="0.15">
      <c r="B30" s="13"/>
      <c r="C30" s="27"/>
      <c r="D30" s="7"/>
      <c r="E30" s="7"/>
      <c r="F30" s="7"/>
      <c r="G30" s="7"/>
      <c r="H30" s="7"/>
      <c r="I30" s="27"/>
      <c r="J30" s="24"/>
      <c r="K30" s="24"/>
      <c r="L30" s="28"/>
      <c r="M30" s="19"/>
      <c r="N30" s="19"/>
      <c r="O30" s="13"/>
    </row>
    <row r="31" spans="1:21" s="4" customFormat="1" ht="33.75" customHeight="1" thickBot="1" x14ac:dyDescent="0.2">
      <c r="A31" s="2"/>
      <c r="B31" s="93" t="s">
        <v>11</v>
      </c>
      <c r="C31" s="93"/>
      <c r="D31" s="93"/>
      <c r="E31" s="93"/>
      <c r="F31" s="93"/>
      <c r="G31" s="93"/>
      <c r="H31" s="93"/>
      <c r="I31" s="93"/>
      <c r="J31" s="93"/>
      <c r="K31" s="93"/>
      <c r="L31" s="93"/>
      <c r="M31" s="93"/>
      <c r="N31" s="93"/>
      <c r="O31" s="93"/>
      <c r="P31" s="93"/>
      <c r="U31" s="2"/>
    </row>
    <row r="32" spans="1:21" s="4" customFormat="1" ht="33.75" customHeight="1" x14ac:dyDescent="0.15">
      <c r="A32" s="2"/>
      <c r="B32" s="95" t="s">
        <v>22</v>
      </c>
      <c r="C32" s="96"/>
      <c r="D32" s="96"/>
      <c r="E32" s="97"/>
      <c r="F32" s="13"/>
      <c r="G32" s="104" t="s">
        <v>44</v>
      </c>
      <c r="H32" s="105"/>
      <c r="I32" s="105"/>
      <c r="J32" s="106"/>
      <c r="K32" s="107" t="s">
        <v>48</v>
      </c>
      <c r="L32" s="108"/>
      <c r="M32" s="111" t="s">
        <v>49</v>
      </c>
      <c r="N32" s="100" t="s">
        <v>50</v>
      </c>
      <c r="O32" s="13"/>
      <c r="P32" s="13"/>
      <c r="U32" s="2"/>
    </row>
    <row r="33" spans="1:21" s="4" customFormat="1" ht="230.25" customHeight="1" x14ac:dyDescent="0.15">
      <c r="A33" s="2"/>
      <c r="B33" s="98" t="s">
        <v>23</v>
      </c>
      <c r="C33" s="99" t="s">
        <v>24</v>
      </c>
      <c r="D33" s="62" t="s">
        <v>25</v>
      </c>
      <c r="E33" s="63" t="s">
        <v>42</v>
      </c>
      <c r="F33" s="13"/>
      <c r="G33" s="113" t="s">
        <v>45</v>
      </c>
      <c r="H33" s="114"/>
      <c r="I33" s="114"/>
      <c r="J33" s="115"/>
      <c r="K33" s="109"/>
      <c r="L33" s="110"/>
      <c r="M33" s="112"/>
      <c r="N33" s="101"/>
      <c r="O33" s="13"/>
      <c r="P33" s="13"/>
      <c r="U33" s="2"/>
    </row>
    <row r="34" spans="1:21" s="4" customFormat="1" ht="219.75" customHeight="1" x14ac:dyDescent="0.15">
      <c r="A34" s="2"/>
      <c r="B34" s="98"/>
      <c r="C34" s="99"/>
      <c r="D34" s="62" t="s">
        <v>43</v>
      </c>
      <c r="E34" s="72"/>
      <c r="F34" s="13"/>
      <c r="G34" s="116" t="s">
        <v>46</v>
      </c>
      <c r="H34" s="117"/>
      <c r="I34" s="62" t="s">
        <v>47</v>
      </c>
      <c r="J34" s="63" t="s">
        <v>26</v>
      </c>
      <c r="K34" s="121">
        <v>1</v>
      </c>
      <c r="L34" s="122"/>
      <c r="M34" s="125">
        <v>0.25</v>
      </c>
      <c r="N34" s="102">
        <v>0.25</v>
      </c>
      <c r="O34" s="13"/>
      <c r="P34" s="13"/>
      <c r="U34" s="2"/>
    </row>
    <row r="35" spans="1:21" s="4" customFormat="1" ht="33.75" customHeight="1" thickBot="1" x14ac:dyDescent="0.2">
      <c r="A35" s="2"/>
      <c r="B35" s="66">
        <f>K15</f>
        <v>397.12</v>
      </c>
      <c r="C35" s="203">
        <f>+AVERAGE(B35:B37)</f>
        <v>421.95542136077694</v>
      </c>
      <c r="D35" s="204"/>
      <c r="E35" s="205"/>
      <c r="F35" s="13"/>
      <c r="G35" s="118">
        <v>5</v>
      </c>
      <c r="H35" s="119"/>
      <c r="I35" s="67">
        <v>5</v>
      </c>
      <c r="J35" s="68">
        <f>G35+I35</f>
        <v>10</v>
      </c>
      <c r="K35" s="123"/>
      <c r="L35" s="124"/>
      <c r="M35" s="126"/>
      <c r="N35" s="103"/>
      <c r="O35" s="13"/>
      <c r="P35" s="13"/>
      <c r="U35" s="2"/>
    </row>
    <row r="36" spans="1:21" s="4" customFormat="1" ht="33.75" customHeight="1" x14ac:dyDescent="0.15">
      <c r="A36" s="2"/>
      <c r="B36" s="66">
        <f>K16</f>
        <v>353.64475201845443</v>
      </c>
      <c r="C36" s="206"/>
      <c r="D36" s="207"/>
      <c r="E36" s="208"/>
      <c r="F36" s="13"/>
      <c r="G36" s="13"/>
      <c r="H36" s="13"/>
      <c r="I36" s="13"/>
      <c r="J36" s="13"/>
      <c r="K36" s="13"/>
      <c r="L36" s="13"/>
      <c r="M36" s="13"/>
      <c r="N36" s="13"/>
      <c r="O36" s="13"/>
      <c r="P36" s="13"/>
      <c r="U36" s="2"/>
    </row>
    <row r="37" spans="1:21" s="4" customFormat="1" ht="33.75" customHeight="1" x14ac:dyDescent="0.15">
      <c r="A37" s="2"/>
      <c r="B37" s="66">
        <f>K17</f>
        <v>515.1015120638765</v>
      </c>
      <c r="C37" s="209"/>
      <c r="D37" s="210"/>
      <c r="E37" s="211"/>
      <c r="F37" s="13"/>
      <c r="G37" s="13"/>
      <c r="H37" s="13"/>
      <c r="I37" s="13"/>
      <c r="J37" s="13"/>
      <c r="K37" s="13"/>
      <c r="L37" s="13"/>
      <c r="M37" s="13"/>
      <c r="N37" s="13"/>
      <c r="O37" s="13"/>
      <c r="P37" s="13"/>
      <c r="U37" s="2"/>
    </row>
    <row r="38" spans="1:21" s="4" customFormat="1" ht="33.75" customHeight="1" x14ac:dyDescent="0.15">
      <c r="A38" s="2"/>
      <c r="B38" s="13"/>
      <c r="C38" s="13"/>
      <c r="D38" s="13"/>
      <c r="E38" s="13"/>
      <c r="F38" s="13"/>
      <c r="G38" s="13"/>
      <c r="H38" s="13"/>
      <c r="I38" s="13"/>
      <c r="J38" s="13"/>
      <c r="K38" s="13"/>
      <c r="L38" s="13"/>
      <c r="M38" s="13"/>
      <c r="N38" s="13"/>
      <c r="O38" s="13"/>
      <c r="P38" s="13"/>
      <c r="U38" s="2"/>
    </row>
    <row r="39" spans="1:21" s="4" customFormat="1" ht="33.75" customHeight="1" x14ac:dyDescent="0.15">
      <c r="A39" s="2"/>
      <c r="B39" s="69" t="s">
        <v>5</v>
      </c>
      <c r="C39" s="69" t="s">
        <v>19</v>
      </c>
      <c r="D39" s="13"/>
      <c r="E39" s="13"/>
      <c r="F39" s="13"/>
      <c r="G39" s="13"/>
      <c r="H39" s="13"/>
      <c r="I39" s="13"/>
      <c r="J39" s="13"/>
      <c r="K39" s="13"/>
      <c r="L39" s="13"/>
      <c r="M39" s="13"/>
      <c r="N39" s="13"/>
      <c r="O39" s="13"/>
      <c r="P39" s="13"/>
      <c r="U39" s="2"/>
    </row>
    <row r="40" spans="1:21" s="4" customFormat="1" ht="33.75" customHeight="1" x14ac:dyDescent="0.15">
      <c r="A40" s="2"/>
      <c r="B40" s="70">
        <f>F21</f>
        <v>220397844</v>
      </c>
      <c r="C40" s="71">
        <f>B40/1300000</f>
        <v>169.53680307692306</v>
      </c>
      <c r="D40" s="13"/>
      <c r="E40" s="13"/>
      <c r="F40" s="13"/>
      <c r="G40" s="13"/>
      <c r="H40" s="13"/>
      <c r="I40" s="13"/>
      <c r="J40" s="13"/>
      <c r="K40" s="13"/>
      <c r="L40" s="13"/>
      <c r="M40" s="13"/>
      <c r="N40" s="13"/>
      <c r="O40" s="13"/>
      <c r="P40" s="13"/>
      <c r="U40" s="2"/>
    </row>
    <row r="41" spans="1:21" s="4" customFormat="1" ht="33.75" customHeight="1" thickBot="1" x14ac:dyDescent="0.2">
      <c r="A41" s="2"/>
      <c r="B41" s="13"/>
      <c r="C41" s="13"/>
      <c r="D41" s="13"/>
      <c r="E41" s="13"/>
      <c r="F41" s="13"/>
      <c r="G41" s="13"/>
      <c r="H41" s="13"/>
      <c r="I41" s="13"/>
      <c r="J41" s="13"/>
      <c r="K41" s="13"/>
      <c r="L41" s="13"/>
      <c r="M41" s="13"/>
      <c r="N41" s="13"/>
      <c r="O41" s="13"/>
      <c r="P41" s="13"/>
      <c r="U41" s="2"/>
    </row>
    <row r="42" spans="1:21" s="4" customFormat="1" ht="33.75" customHeight="1" x14ac:dyDescent="0.15">
      <c r="A42" s="2"/>
      <c r="B42" s="136" t="s">
        <v>51</v>
      </c>
      <c r="C42" s="137"/>
      <c r="D42" s="137"/>
      <c r="E42" s="137"/>
      <c r="F42" s="137"/>
      <c r="G42" s="138"/>
      <c r="H42" s="13"/>
      <c r="I42" s="160" t="s">
        <v>29</v>
      </c>
      <c r="J42" s="161"/>
      <c r="K42" s="161"/>
      <c r="L42" s="161"/>
      <c r="M42" s="162"/>
      <c r="N42" s="13"/>
      <c r="O42" s="13"/>
      <c r="P42" s="13"/>
      <c r="U42" s="2"/>
    </row>
    <row r="43" spans="1:21" s="4" customFormat="1" ht="78" customHeight="1" x14ac:dyDescent="0.15">
      <c r="A43" s="2"/>
      <c r="B43" s="139" t="s">
        <v>12</v>
      </c>
      <c r="C43" s="140"/>
      <c r="D43" s="141"/>
      <c r="E43" s="141"/>
      <c r="F43" s="142"/>
      <c r="G43" s="149" t="s">
        <v>27</v>
      </c>
      <c r="H43" s="13"/>
      <c r="I43" s="176" t="s">
        <v>12</v>
      </c>
      <c r="J43" s="178" t="s">
        <v>52</v>
      </c>
      <c r="K43" s="178"/>
      <c r="L43" s="178"/>
      <c r="M43" s="179" t="s">
        <v>30</v>
      </c>
      <c r="N43" s="13"/>
      <c r="O43" s="13"/>
      <c r="P43" s="13"/>
      <c r="U43" s="2"/>
    </row>
    <row r="44" spans="1:21" s="4" customFormat="1" ht="33.75" customHeight="1" x14ac:dyDescent="0.15">
      <c r="A44" s="2"/>
      <c r="B44" s="139"/>
      <c r="C44" s="143"/>
      <c r="D44" s="144"/>
      <c r="E44" s="144"/>
      <c r="F44" s="145"/>
      <c r="G44" s="149"/>
      <c r="H44" s="13"/>
      <c r="I44" s="177"/>
      <c r="J44" s="178"/>
      <c r="K44" s="178"/>
      <c r="L44" s="178"/>
      <c r="M44" s="180"/>
      <c r="N44" s="13"/>
      <c r="O44" s="13"/>
      <c r="P44" s="13"/>
      <c r="U44" s="2"/>
    </row>
    <row r="45" spans="1:21" s="4" customFormat="1" ht="33.75" customHeight="1" x14ac:dyDescent="0.15">
      <c r="A45" s="2"/>
      <c r="B45" s="139"/>
      <c r="C45" s="143"/>
      <c r="D45" s="144"/>
      <c r="E45" s="144"/>
      <c r="F45" s="145"/>
      <c r="G45" s="149"/>
      <c r="H45" s="13"/>
      <c r="I45" s="177"/>
      <c r="J45" s="178"/>
      <c r="K45" s="178"/>
      <c r="L45" s="178"/>
      <c r="M45" s="180"/>
      <c r="N45" s="13"/>
      <c r="O45" s="13"/>
      <c r="P45" s="13"/>
      <c r="U45" s="2"/>
    </row>
    <row r="46" spans="1:21" s="4" customFormat="1" ht="33.75" customHeight="1" x14ac:dyDescent="0.15">
      <c r="A46" s="2"/>
      <c r="B46" s="139"/>
      <c r="C46" s="143"/>
      <c r="D46" s="144"/>
      <c r="E46" s="144"/>
      <c r="F46" s="145"/>
      <c r="G46" s="149"/>
      <c r="H46" s="13"/>
      <c r="I46" s="177"/>
      <c r="J46" s="178"/>
      <c r="K46" s="178"/>
      <c r="L46" s="178"/>
      <c r="M46" s="180"/>
      <c r="N46" s="13"/>
      <c r="O46" s="13"/>
      <c r="P46" s="13"/>
      <c r="U46" s="2"/>
    </row>
    <row r="47" spans="1:21" s="4" customFormat="1" ht="33.75" customHeight="1" x14ac:dyDescent="0.15">
      <c r="A47" s="2"/>
      <c r="B47" s="139"/>
      <c r="C47" s="143"/>
      <c r="D47" s="144"/>
      <c r="E47" s="144"/>
      <c r="F47" s="145"/>
      <c r="G47" s="149"/>
      <c r="H47" s="13"/>
      <c r="I47" s="177"/>
      <c r="J47" s="178"/>
      <c r="K47" s="178"/>
      <c r="L47" s="178"/>
      <c r="M47" s="180"/>
      <c r="N47" s="13"/>
      <c r="O47" s="13"/>
      <c r="P47" s="13"/>
      <c r="U47" s="2"/>
    </row>
    <row r="48" spans="1:21" s="4" customFormat="1" ht="33.75" customHeight="1" x14ac:dyDescent="0.15">
      <c r="A48" s="2"/>
      <c r="B48" s="139"/>
      <c r="C48" s="143"/>
      <c r="D48" s="144"/>
      <c r="E48" s="144"/>
      <c r="F48" s="145"/>
      <c r="G48" s="149"/>
      <c r="H48" s="13"/>
      <c r="I48" s="177"/>
      <c r="J48" s="178"/>
      <c r="K48" s="178"/>
      <c r="L48" s="178"/>
      <c r="M48" s="180"/>
      <c r="N48" s="13"/>
      <c r="O48" s="13"/>
      <c r="P48" s="13"/>
      <c r="U48" s="2"/>
    </row>
    <row r="49" spans="1:21" s="4" customFormat="1" ht="33.75" customHeight="1" x14ac:dyDescent="0.15">
      <c r="A49" s="2"/>
      <c r="B49" s="139"/>
      <c r="C49" s="146"/>
      <c r="D49" s="147"/>
      <c r="E49" s="147"/>
      <c r="F49" s="148"/>
      <c r="G49" s="149"/>
      <c r="H49" s="13"/>
      <c r="I49" s="109"/>
      <c r="J49" s="178"/>
      <c r="K49" s="178"/>
      <c r="L49" s="178"/>
      <c r="M49" s="181"/>
      <c r="N49" s="13"/>
      <c r="O49" s="13"/>
      <c r="P49" s="13"/>
      <c r="U49" s="2"/>
    </row>
    <row r="50" spans="1:21" s="4" customFormat="1" ht="33.75" customHeight="1" x14ac:dyDescent="0.15">
      <c r="A50" s="2"/>
      <c r="B50" s="139" t="str">
        <f>B15</f>
        <v>CONSORCIO INTERVENTOR VELNEC</v>
      </c>
      <c r="C50" s="151" t="s">
        <v>28</v>
      </c>
      <c r="D50" s="122"/>
      <c r="E50" s="122"/>
      <c r="F50" s="152"/>
      <c r="G50" s="158">
        <v>20</v>
      </c>
      <c r="H50" s="13"/>
      <c r="I50" s="163" t="str">
        <f>+B15</f>
        <v>CONSORCIO INTERVENTOR VELNEC</v>
      </c>
      <c r="J50" s="165"/>
      <c r="K50" s="166"/>
      <c r="L50" s="167"/>
      <c r="M50" s="174">
        <v>1</v>
      </c>
      <c r="N50" s="13"/>
      <c r="O50" s="13"/>
      <c r="P50" s="13"/>
      <c r="U50" s="2"/>
    </row>
    <row r="51" spans="1:21" s="4" customFormat="1" ht="33.75" customHeight="1" x14ac:dyDescent="0.15">
      <c r="A51" s="2"/>
      <c r="B51" s="139"/>
      <c r="C51" s="153"/>
      <c r="D51" s="154"/>
      <c r="E51" s="154"/>
      <c r="F51" s="155"/>
      <c r="G51" s="158"/>
      <c r="H51" s="13"/>
      <c r="I51" s="163"/>
      <c r="J51" s="168"/>
      <c r="K51" s="169"/>
      <c r="L51" s="170"/>
      <c r="M51" s="174"/>
      <c r="N51" s="13"/>
      <c r="O51" s="13"/>
      <c r="P51" s="13"/>
      <c r="U51" s="2"/>
    </row>
    <row r="52" spans="1:21" s="4" customFormat="1" ht="33.75" customHeight="1" thickBot="1" x14ac:dyDescent="0.2">
      <c r="A52" s="2"/>
      <c r="B52" s="150"/>
      <c r="C52" s="156"/>
      <c r="D52" s="124"/>
      <c r="E52" s="124"/>
      <c r="F52" s="157"/>
      <c r="G52" s="159"/>
      <c r="H52" s="13"/>
      <c r="I52" s="164"/>
      <c r="J52" s="171"/>
      <c r="K52" s="172"/>
      <c r="L52" s="173"/>
      <c r="M52" s="175"/>
      <c r="N52" s="13"/>
      <c r="O52" s="13"/>
      <c r="P52" s="13"/>
      <c r="U52" s="2"/>
    </row>
    <row r="53" spans="1:21" s="4" customFormat="1" ht="33.75" customHeight="1" x14ac:dyDescent="0.15">
      <c r="A53" s="2"/>
      <c r="B53" s="13"/>
      <c r="C53" s="13"/>
      <c r="D53" s="13"/>
      <c r="E53" s="13"/>
      <c r="F53" s="13"/>
      <c r="G53" s="13"/>
      <c r="H53" s="13"/>
      <c r="I53" s="13"/>
      <c r="J53" s="13"/>
      <c r="K53" s="13"/>
      <c r="L53" s="13"/>
      <c r="M53" s="13"/>
      <c r="N53" s="13"/>
      <c r="O53" s="13"/>
      <c r="P53" s="13"/>
      <c r="U53" s="2"/>
    </row>
    <row r="54" spans="1:21" s="4" customFormat="1" ht="12" customHeight="1" x14ac:dyDescent="0.15">
      <c r="A54" s="2"/>
      <c r="B54" s="2"/>
      <c r="C54" s="3"/>
      <c r="D54" s="3"/>
      <c r="E54" s="3"/>
      <c r="F54" s="3"/>
      <c r="I54" s="2"/>
      <c r="J54" s="5"/>
      <c r="K54" s="38"/>
      <c r="L54" s="38"/>
      <c r="M54" s="38"/>
      <c r="N54" s="38"/>
      <c r="O54" s="38"/>
      <c r="P54" s="5"/>
      <c r="T54" s="2"/>
    </row>
    <row r="55" spans="1:21" s="4" customFormat="1" x14ac:dyDescent="0.15">
      <c r="A55" s="2"/>
      <c r="B55" s="13"/>
      <c r="C55" s="7"/>
      <c r="D55" s="2"/>
      <c r="E55" s="2"/>
      <c r="F55" s="2"/>
      <c r="G55" s="2"/>
      <c r="H55" s="2"/>
      <c r="I55" s="2"/>
      <c r="J55" s="2"/>
      <c r="K55" s="3"/>
      <c r="L55" s="3"/>
      <c r="M55" s="3"/>
      <c r="N55" s="3"/>
      <c r="T55" s="2"/>
    </row>
    <row r="56" spans="1:21" s="4" customFormat="1" ht="87" customHeight="1" x14ac:dyDescent="0.15">
      <c r="A56" s="2"/>
      <c r="B56" s="133" t="s">
        <v>12</v>
      </c>
      <c r="C56" s="191" t="s">
        <v>53</v>
      </c>
      <c r="D56" s="192"/>
      <c r="E56" s="192"/>
      <c r="F56" s="192"/>
      <c r="G56" s="193"/>
      <c r="H56" s="133" t="s">
        <v>13</v>
      </c>
      <c r="I56" s="2"/>
      <c r="J56" s="133" t="s">
        <v>12</v>
      </c>
      <c r="K56" s="191" t="s">
        <v>31</v>
      </c>
      <c r="L56" s="192"/>
      <c r="M56" s="192"/>
      <c r="N56" s="193"/>
      <c r="O56" s="133" t="s">
        <v>13</v>
      </c>
      <c r="T56" s="2"/>
    </row>
    <row r="57" spans="1:21" s="4" customFormat="1" x14ac:dyDescent="0.15">
      <c r="A57" s="2"/>
      <c r="B57" s="134"/>
      <c r="C57" s="194"/>
      <c r="D57" s="195"/>
      <c r="E57" s="195"/>
      <c r="F57" s="195"/>
      <c r="G57" s="196"/>
      <c r="H57" s="134"/>
      <c r="I57" s="2"/>
      <c r="J57" s="134"/>
      <c r="K57" s="194"/>
      <c r="L57" s="195"/>
      <c r="M57" s="195"/>
      <c r="N57" s="196"/>
      <c r="O57" s="134"/>
      <c r="T57" s="2"/>
    </row>
    <row r="58" spans="1:21" s="4" customFormat="1" x14ac:dyDescent="0.15">
      <c r="A58" s="2"/>
      <c r="B58" s="134"/>
      <c r="C58" s="194"/>
      <c r="D58" s="195"/>
      <c r="E58" s="195"/>
      <c r="F58" s="195"/>
      <c r="G58" s="196"/>
      <c r="H58" s="134"/>
      <c r="I58" s="2"/>
      <c r="J58" s="134"/>
      <c r="K58" s="194"/>
      <c r="L58" s="195"/>
      <c r="M58" s="195"/>
      <c r="N58" s="196"/>
      <c r="O58" s="134"/>
      <c r="T58" s="2"/>
    </row>
    <row r="59" spans="1:21" s="4" customFormat="1" x14ac:dyDescent="0.15">
      <c r="A59" s="2"/>
      <c r="B59" s="135"/>
      <c r="C59" s="197"/>
      <c r="D59" s="198"/>
      <c r="E59" s="198"/>
      <c r="F59" s="198"/>
      <c r="G59" s="199"/>
      <c r="H59" s="135"/>
      <c r="I59" s="2"/>
      <c r="J59" s="135"/>
      <c r="K59" s="197"/>
      <c r="L59" s="198"/>
      <c r="M59" s="198"/>
      <c r="N59" s="199"/>
      <c r="O59" s="135"/>
      <c r="T59" s="2"/>
    </row>
    <row r="60" spans="1:21" s="4" customFormat="1" x14ac:dyDescent="0.15">
      <c r="A60" s="2"/>
      <c r="B60" s="132" t="str">
        <f>B15</f>
        <v>CONSORCIO INTERVENTOR VELNEC</v>
      </c>
      <c r="C60" s="182" t="s">
        <v>18</v>
      </c>
      <c r="D60" s="183"/>
      <c r="E60" s="183"/>
      <c r="F60" s="183"/>
      <c r="G60" s="184"/>
      <c r="H60" s="132" t="s">
        <v>32</v>
      </c>
      <c r="I60" s="2"/>
      <c r="J60" s="132" t="str">
        <f>B15</f>
        <v>CONSORCIO INTERVENTOR VELNEC</v>
      </c>
      <c r="K60" s="182" t="s">
        <v>18</v>
      </c>
      <c r="L60" s="183"/>
      <c r="M60" s="183"/>
      <c r="N60" s="184"/>
      <c r="O60" s="132" t="s">
        <v>32</v>
      </c>
      <c r="T60" s="2"/>
    </row>
    <row r="61" spans="1:21" s="4" customFormat="1" x14ac:dyDescent="0.15">
      <c r="A61" s="2"/>
      <c r="B61" s="132"/>
      <c r="C61" s="185"/>
      <c r="D61" s="186"/>
      <c r="E61" s="186"/>
      <c r="F61" s="186"/>
      <c r="G61" s="187"/>
      <c r="H61" s="132"/>
      <c r="I61" s="2"/>
      <c r="J61" s="132"/>
      <c r="K61" s="185"/>
      <c r="L61" s="186"/>
      <c r="M61" s="186"/>
      <c r="N61" s="187"/>
      <c r="O61" s="132"/>
      <c r="T61" s="2"/>
    </row>
    <row r="62" spans="1:21" s="4" customFormat="1" x14ac:dyDescent="0.15">
      <c r="A62" s="2"/>
      <c r="B62" s="132"/>
      <c r="C62" s="188"/>
      <c r="D62" s="189"/>
      <c r="E62" s="189"/>
      <c r="F62" s="189"/>
      <c r="G62" s="190"/>
      <c r="H62" s="132"/>
      <c r="I62" s="2"/>
      <c r="J62" s="132"/>
      <c r="K62" s="188"/>
      <c r="L62" s="189"/>
      <c r="M62" s="189"/>
      <c r="N62" s="190"/>
      <c r="O62" s="132"/>
      <c r="T62" s="2"/>
    </row>
    <row r="63" spans="1:21" s="4" customFormat="1" ht="85" customHeight="1" thickBot="1" x14ac:dyDescent="0.2">
      <c r="A63" s="2"/>
      <c r="B63" s="2"/>
      <c r="C63" s="2"/>
      <c r="D63" s="2"/>
      <c r="E63" s="2"/>
      <c r="F63" s="2"/>
      <c r="G63" s="2"/>
      <c r="H63" s="2"/>
      <c r="I63" s="2"/>
      <c r="J63" s="2"/>
      <c r="K63" s="2"/>
      <c r="L63" s="3"/>
      <c r="M63" s="3"/>
      <c r="N63" s="3"/>
      <c r="O63" s="3"/>
      <c r="U63" s="2"/>
    </row>
    <row r="64" spans="1:21" s="4" customFormat="1" ht="65.25" customHeight="1" thickBot="1" x14ac:dyDescent="0.2">
      <c r="A64" s="2"/>
      <c r="B64" s="13" t="s">
        <v>14</v>
      </c>
      <c r="C64" s="78">
        <f>+J35+K34+M34+N34+G50+M50</f>
        <v>32.5</v>
      </c>
      <c r="D64" s="2"/>
      <c r="E64" s="2"/>
      <c r="F64" s="2"/>
      <c r="G64" s="2"/>
      <c r="H64" s="2"/>
      <c r="I64" s="2"/>
      <c r="J64" s="2"/>
      <c r="K64" s="2"/>
      <c r="L64" s="3"/>
      <c r="M64" s="3"/>
      <c r="N64" s="3"/>
      <c r="O64" s="3"/>
      <c r="U64" s="2"/>
    </row>
    <row r="65" spans="1:21" s="4" customFormat="1" x14ac:dyDescent="0.15">
      <c r="A65" s="2"/>
      <c r="D65" s="2"/>
      <c r="E65" s="2"/>
      <c r="F65" s="2"/>
      <c r="G65" s="2"/>
      <c r="H65" s="2"/>
      <c r="I65" s="2"/>
      <c r="J65" s="2"/>
      <c r="K65" s="2"/>
      <c r="L65" s="3"/>
      <c r="M65" s="3"/>
      <c r="N65" s="3"/>
      <c r="O65" s="3"/>
      <c r="U65" s="2"/>
    </row>
  </sheetData>
  <mergeCells count="69">
    <mergeCell ref="Q10:Q14"/>
    <mergeCell ref="D10:G14"/>
    <mergeCell ref="H10:H14"/>
    <mergeCell ref="I10:I14"/>
    <mergeCell ref="A2:P2"/>
    <mergeCell ref="A4:P4"/>
    <mergeCell ref="A5:O5"/>
    <mergeCell ref="A6:O6"/>
    <mergeCell ref="B8:P8"/>
    <mergeCell ref="D18:G18"/>
    <mergeCell ref="N18:O18"/>
    <mergeCell ref="F25:K25"/>
    <mergeCell ref="B31:P31"/>
    <mergeCell ref="J10:J14"/>
    <mergeCell ref="K10:K14"/>
    <mergeCell ref="L10:M14"/>
    <mergeCell ref="N10:O14"/>
    <mergeCell ref="P10:P14"/>
    <mergeCell ref="B15:B18"/>
    <mergeCell ref="D15:G15"/>
    <mergeCell ref="L15:M18"/>
    <mergeCell ref="N15:O15"/>
    <mergeCell ref="P15:P18"/>
    <mergeCell ref="B10:B14"/>
    <mergeCell ref="C10:C14"/>
    <mergeCell ref="B32:E32"/>
    <mergeCell ref="G32:J32"/>
    <mergeCell ref="K32:L33"/>
    <mergeCell ref="M32:M33"/>
    <mergeCell ref="N32:N33"/>
    <mergeCell ref="B33:B34"/>
    <mergeCell ref="C33:C34"/>
    <mergeCell ref="G33:J33"/>
    <mergeCell ref="G34:H34"/>
    <mergeCell ref="K34:L35"/>
    <mergeCell ref="M34:M35"/>
    <mergeCell ref="N34:N35"/>
    <mergeCell ref="G35:H35"/>
    <mergeCell ref="C35:E37"/>
    <mergeCell ref="B42:G42"/>
    <mergeCell ref="I42:M42"/>
    <mergeCell ref="M50:M52"/>
    <mergeCell ref="B43:B49"/>
    <mergeCell ref="C43:F49"/>
    <mergeCell ref="G43:G49"/>
    <mergeCell ref="I43:I49"/>
    <mergeCell ref="J43:L49"/>
    <mergeCell ref="M43:M49"/>
    <mergeCell ref="B50:B52"/>
    <mergeCell ref="C50:F52"/>
    <mergeCell ref="G50:G52"/>
    <mergeCell ref="I50:I52"/>
    <mergeCell ref="J50:L52"/>
    <mergeCell ref="D16:G16"/>
    <mergeCell ref="D17:G17"/>
    <mergeCell ref="N16:O16"/>
    <mergeCell ref="N17:O17"/>
    <mergeCell ref="B60:B62"/>
    <mergeCell ref="C60:G62"/>
    <mergeCell ref="H60:H62"/>
    <mergeCell ref="J60:J62"/>
    <mergeCell ref="K60:N62"/>
    <mergeCell ref="O60:O62"/>
    <mergeCell ref="B56:B59"/>
    <mergeCell ref="C56:G59"/>
    <mergeCell ref="H56:H59"/>
    <mergeCell ref="J56:J59"/>
    <mergeCell ref="K56:N59"/>
    <mergeCell ref="O56:O59"/>
  </mergeCell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66"/>
  <sheetViews>
    <sheetView topLeftCell="A33" zoomScale="40" zoomScaleNormal="40" workbookViewId="0">
      <selection activeCell="C65" sqref="C65"/>
    </sheetView>
  </sheetViews>
  <sheetFormatPr baseColWidth="10" defaultColWidth="11.5" defaultRowHeight="12" x14ac:dyDescent="0.15"/>
  <cols>
    <col min="1" max="1" width="6" style="2" customWidth="1"/>
    <col min="2" max="2" width="21.6640625" style="2"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x14ac:dyDescent="0.15">
      <c r="A2" s="93" t="s">
        <v>33</v>
      </c>
      <c r="B2" s="93"/>
      <c r="C2" s="93"/>
      <c r="D2" s="93"/>
      <c r="E2" s="93"/>
      <c r="F2" s="93"/>
      <c r="G2" s="93"/>
      <c r="H2" s="93"/>
      <c r="I2" s="93"/>
      <c r="J2" s="93"/>
      <c r="K2" s="93"/>
      <c r="L2" s="93"/>
      <c r="M2" s="93"/>
      <c r="N2" s="93"/>
      <c r="O2" s="93"/>
      <c r="P2" s="93"/>
      <c r="Q2" s="5"/>
      <c r="R2" s="5"/>
      <c r="S2" s="5"/>
      <c r="T2" s="5"/>
      <c r="U2" s="5"/>
    </row>
    <row r="3" spans="1:21" x14ac:dyDescent="0.15">
      <c r="A3" s="1"/>
      <c r="B3" s="1"/>
      <c r="C3" s="1"/>
      <c r="D3" s="1"/>
      <c r="E3" s="1"/>
      <c r="F3" s="1"/>
      <c r="G3" s="1"/>
      <c r="H3" s="1"/>
      <c r="I3" s="1"/>
    </row>
    <row r="4" spans="1:21" ht="53" customHeight="1" x14ac:dyDescent="0.15">
      <c r="A4" s="93" t="s">
        <v>34</v>
      </c>
      <c r="B4" s="93"/>
      <c r="C4" s="93"/>
      <c r="D4" s="93"/>
      <c r="E4" s="93"/>
      <c r="F4" s="93"/>
      <c r="G4" s="93"/>
      <c r="H4" s="93"/>
      <c r="I4" s="93"/>
      <c r="J4" s="93"/>
      <c r="K4" s="93"/>
      <c r="L4" s="93"/>
      <c r="M4" s="93"/>
      <c r="N4" s="93"/>
      <c r="O4" s="93"/>
      <c r="P4" s="93"/>
      <c r="Q4" s="5"/>
      <c r="R4" s="5"/>
      <c r="S4" s="5"/>
      <c r="T4" s="5"/>
      <c r="U4" s="5"/>
    </row>
    <row r="5" spans="1:21" x14ac:dyDescent="0.15">
      <c r="A5" s="93"/>
      <c r="B5" s="93"/>
      <c r="C5" s="93"/>
      <c r="D5" s="93"/>
      <c r="E5" s="93"/>
      <c r="F5" s="93"/>
      <c r="G5" s="93"/>
      <c r="H5" s="93"/>
      <c r="I5" s="93"/>
      <c r="J5" s="93"/>
      <c r="K5" s="93"/>
      <c r="L5" s="93"/>
      <c r="M5" s="93"/>
      <c r="N5" s="93"/>
      <c r="O5" s="93"/>
      <c r="P5" s="6"/>
      <c r="Q5" s="6"/>
      <c r="R5" s="6"/>
      <c r="S5" s="6"/>
      <c r="T5" s="6"/>
    </row>
    <row r="6" spans="1:21" ht="28.5" customHeight="1" x14ac:dyDescent="0.15">
      <c r="A6" s="93"/>
      <c r="B6" s="93"/>
      <c r="C6" s="93"/>
      <c r="D6" s="93"/>
      <c r="E6" s="93"/>
      <c r="F6" s="93"/>
      <c r="G6" s="93"/>
      <c r="H6" s="93"/>
      <c r="I6" s="93"/>
      <c r="J6" s="93"/>
      <c r="K6" s="93"/>
      <c r="L6" s="93"/>
      <c r="M6" s="93"/>
      <c r="N6" s="93"/>
      <c r="O6" s="93"/>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93" t="s">
        <v>39</v>
      </c>
      <c r="C8" s="93"/>
      <c r="D8" s="93"/>
      <c r="E8" s="93"/>
      <c r="F8" s="93"/>
      <c r="G8" s="93"/>
      <c r="H8" s="93"/>
      <c r="I8" s="93"/>
      <c r="J8" s="93"/>
      <c r="K8" s="93"/>
      <c r="L8" s="93"/>
      <c r="M8" s="93"/>
      <c r="N8" s="93"/>
      <c r="O8" s="93"/>
      <c r="P8" s="93"/>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4" t="s">
        <v>0</v>
      </c>
      <c r="C10" s="94" t="s">
        <v>1</v>
      </c>
      <c r="D10" s="79" t="s">
        <v>35</v>
      </c>
      <c r="E10" s="80"/>
      <c r="F10" s="80"/>
      <c r="G10" s="81"/>
      <c r="H10" s="94" t="s">
        <v>2</v>
      </c>
      <c r="I10" s="94" t="s">
        <v>3</v>
      </c>
      <c r="J10" s="94" t="s">
        <v>4</v>
      </c>
      <c r="K10" s="94" t="s">
        <v>41</v>
      </c>
      <c r="L10" s="94" t="s">
        <v>36</v>
      </c>
      <c r="M10" s="94"/>
      <c r="N10" s="94" t="s">
        <v>37</v>
      </c>
      <c r="O10" s="94"/>
      <c r="P10" s="94" t="s">
        <v>15</v>
      </c>
      <c r="Q10" s="94" t="s">
        <v>109</v>
      </c>
    </row>
    <row r="11" spans="1:21" s="12" customFormat="1" ht="33.75" customHeight="1" x14ac:dyDescent="0.15">
      <c r="B11" s="94"/>
      <c r="C11" s="94"/>
      <c r="D11" s="82"/>
      <c r="E11" s="83"/>
      <c r="F11" s="83"/>
      <c r="G11" s="84"/>
      <c r="H11" s="94"/>
      <c r="I11" s="94"/>
      <c r="J11" s="94"/>
      <c r="K11" s="94"/>
      <c r="L11" s="94"/>
      <c r="M11" s="94"/>
      <c r="N11" s="94"/>
      <c r="O11" s="94"/>
      <c r="P11" s="94"/>
      <c r="Q11" s="94"/>
    </row>
    <row r="12" spans="1:21" s="12" customFormat="1" ht="37.5" customHeight="1" x14ac:dyDescent="0.15">
      <c r="B12" s="94"/>
      <c r="C12" s="94"/>
      <c r="D12" s="82"/>
      <c r="E12" s="83"/>
      <c r="F12" s="83"/>
      <c r="G12" s="84"/>
      <c r="H12" s="94"/>
      <c r="I12" s="94"/>
      <c r="J12" s="94"/>
      <c r="K12" s="94"/>
      <c r="L12" s="94"/>
      <c r="M12" s="94"/>
      <c r="N12" s="94"/>
      <c r="O12" s="94"/>
      <c r="P12" s="94"/>
      <c r="Q12" s="94"/>
    </row>
    <row r="13" spans="1:21" s="12" customFormat="1" ht="33.75" customHeight="1" x14ac:dyDescent="0.15">
      <c r="B13" s="94"/>
      <c r="C13" s="94"/>
      <c r="D13" s="82"/>
      <c r="E13" s="83"/>
      <c r="F13" s="83"/>
      <c r="G13" s="84"/>
      <c r="H13" s="94"/>
      <c r="I13" s="94"/>
      <c r="J13" s="94"/>
      <c r="K13" s="94"/>
      <c r="L13" s="94"/>
      <c r="M13" s="94"/>
      <c r="N13" s="94"/>
      <c r="O13" s="94"/>
      <c r="P13" s="94"/>
      <c r="Q13" s="94"/>
    </row>
    <row r="14" spans="1:21" s="12" customFormat="1" ht="33.75" customHeight="1" x14ac:dyDescent="0.15">
      <c r="B14" s="94"/>
      <c r="C14" s="94"/>
      <c r="D14" s="85"/>
      <c r="E14" s="86"/>
      <c r="F14" s="86"/>
      <c r="G14" s="87"/>
      <c r="H14" s="94"/>
      <c r="I14" s="94"/>
      <c r="J14" s="94"/>
      <c r="K14" s="94"/>
      <c r="L14" s="94"/>
      <c r="M14" s="94"/>
      <c r="N14" s="94"/>
      <c r="O14" s="94"/>
      <c r="P14" s="94"/>
      <c r="Q14" s="94"/>
    </row>
    <row r="15" spans="1:21" s="12" customFormat="1" ht="40.5" customHeight="1" x14ac:dyDescent="0.15">
      <c r="B15" s="132" t="s">
        <v>101</v>
      </c>
      <c r="C15" s="48" t="s">
        <v>105</v>
      </c>
      <c r="D15" s="88" t="s">
        <v>86</v>
      </c>
      <c r="E15" s="89"/>
      <c r="F15" s="89"/>
      <c r="G15" s="90"/>
      <c r="H15" s="15">
        <v>0.5</v>
      </c>
      <c r="I15" s="39">
        <v>1077814000</v>
      </c>
      <c r="J15" s="39">
        <v>2012.3487677371172</v>
      </c>
      <c r="K15" s="40">
        <v>2012.35</v>
      </c>
      <c r="L15" s="130">
        <f>+K15+K16+K17+K18</f>
        <v>2984.7648328</v>
      </c>
      <c r="M15" s="130"/>
      <c r="N15" s="131" t="s">
        <v>62</v>
      </c>
      <c r="O15" s="131"/>
      <c r="P15" s="128" t="s">
        <v>80</v>
      </c>
      <c r="Q15" s="91" t="s">
        <v>110</v>
      </c>
    </row>
    <row r="16" spans="1:21" s="12" customFormat="1" ht="40.5" customHeight="1" x14ac:dyDescent="0.15">
      <c r="B16" s="132"/>
      <c r="C16" s="48" t="s">
        <v>84</v>
      </c>
      <c r="D16" s="88" t="s">
        <v>87</v>
      </c>
      <c r="E16" s="89"/>
      <c r="F16" s="89"/>
      <c r="G16" s="90"/>
      <c r="H16" s="15">
        <v>0.5</v>
      </c>
      <c r="I16" s="39">
        <v>324837632.5</v>
      </c>
      <c r="J16" s="39">
        <v>357.54357332646509</v>
      </c>
      <c r="K16" s="40">
        <v>357.54</v>
      </c>
      <c r="L16" s="130"/>
      <c r="M16" s="130"/>
      <c r="N16" s="131" t="s">
        <v>62</v>
      </c>
      <c r="O16" s="131"/>
      <c r="P16" s="202"/>
      <c r="Q16" s="200"/>
    </row>
    <row r="17" spans="1:21" s="12" customFormat="1" ht="40.5" customHeight="1" x14ac:dyDescent="0.15">
      <c r="B17" s="132"/>
      <c r="C17" s="48" t="s">
        <v>85</v>
      </c>
      <c r="D17" s="88" t="s">
        <v>87</v>
      </c>
      <c r="E17" s="89"/>
      <c r="F17" s="89"/>
      <c r="G17" s="90"/>
      <c r="H17" s="15">
        <v>0.5</v>
      </c>
      <c r="I17" s="39">
        <v>324837632.5</v>
      </c>
      <c r="J17" s="39">
        <v>357.54357332646509</v>
      </c>
      <c r="K17" s="40">
        <v>357.54</v>
      </c>
      <c r="L17" s="130"/>
      <c r="M17" s="130"/>
      <c r="N17" s="131" t="s">
        <v>62</v>
      </c>
      <c r="O17" s="131"/>
      <c r="P17" s="202"/>
      <c r="Q17" s="200"/>
    </row>
    <row r="18" spans="1:21" s="12" customFormat="1" ht="151.5" customHeight="1" x14ac:dyDescent="0.15">
      <c r="B18" s="132"/>
      <c r="C18" s="48" t="s">
        <v>104</v>
      </c>
      <c r="D18" s="88" t="s">
        <v>88</v>
      </c>
      <c r="E18" s="89"/>
      <c r="F18" s="89"/>
      <c r="G18" s="90"/>
      <c r="H18" s="15">
        <v>0.3</v>
      </c>
      <c r="I18" s="39">
        <v>257334832.80000001</v>
      </c>
      <c r="J18" s="41">
        <f>+I18/SMMLV!D41</f>
        <v>257.33483280000002</v>
      </c>
      <c r="K18" s="40">
        <f>+J18</f>
        <v>257.33483280000002</v>
      </c>
      <c r="L18" s="130"/>
      <c r="M18" s="130"/>
      <c r="N18" s="131" t="s">
        <v>62</v>
      </c>
      <c r="O18" s="131"/>
      <c r="P18" s="129"/>
      <c r="Q18" s="92"/>
    </row>
    <row r="19" spans="1:21" s="12" customFormat="1" x14ac:dyDescent="0.15">
      <c r="B19" s="13"/>
      <c r="C19" s="16"/>
      <c r="D19" s="16"/>
      <c r="E19" s="16"/>
      <c r="F19" s="16"/>
      <c r="G19" s="16"/>
      <c r="H19" s="7"/>
      <c r="I19" s="7"/>
      <c r="J19" s="17"/>
      <c r="K19" s="17"/>
      <c r="L19" s="18"/>
      <c r="M19" s="19"/>
      <c r="N19" s="19"/>
      <c r="O19" s="13"/>
    </row>
    <row r="20" spans="1:21" s="12" customFormat="1" ht="40" customHeight="1" x14ac:dyDescent="0.15">
      <c r="B20" s="52"/>
      <c r="C20" s="52"/>
      <c r="D20" s="52"/>
      <c r="E20" s="52"/>
      <c r="F20" s="53" t="s">
        <v>5</v>
      </c>
      <c r="G20" s="54" t="s">
        <v>19</v>
      </c>
      <c r="H20" s="55" t="s">
        <v>40</v>
      </c>
      <c r="I20" s="56"/>
      <c r="J20" s="21"/>
      <c r="K20" s="21"/>
      <c r="O20" s="13"/>
    </row>
    <row r="21" spans="1:21" s="12" customFormat="1" ht="13" x14ac:dyDescent="0.15">
      <c r="B21" s="57" t="s">
        <v>6</v>
      </c>
      <c r="C21" s="58"/>
      <c r="D21" s="58"/>
      <c r="E21" s="58"/>
      <c r="F21" s="59">
        <v>220397844</v>
      </c>
      <c r="G21" s="41">
        <f>F21/SMMLV!D43</f>
        <v>169.53680307692306</v>
      </c>
      <c r="H21" s="60">
        <f>((K15+K16+K17+K18)/4)</f>
        <v>746.19120820000001</v>
      </c>
      <c r="I21" s="7"/>
      <c r="J21" s="22">
        <f>+L15</f>
        <v>2984.7648328</v>
      </c>
      <c r="K21" s="22"/>
      <c r="L21" s="23"/>
      <c r="O21" s="13"/>
    </row>
    <row r="22" spans="1:21" s="12" customFormat="1" x14ac:dyDescent="0.15">
      <c r="B22" s="13"/>
      <c r="C22" s="7"/>
      <c r="D22" s="7"/>
      <c r="E22" s="7"/>
      <c r="F22" s="7"/>
      <c r="G22" s="7"/>
      <c r="H22" s="22"/>
      <c r="I22" s="23"/>
      <c r="J22" s="17"/>
      <c r="K22" s="17"/>
      <c r="L22" s="18"/>
      <c r="M22" s="19"/>
      <c r="N22" s="19"/>
      <c r="O22" s="13"/>
    </row>
    <row r="23" spans="1:21" s="12" customFormat="1" x14ac:dyDescent="0.15">
      <c r="B23" s="13"/>
      <c r="C23" s="7"/>
      <c r="D23" s="7"/>
      <c r="E23" s="7"/>
      <c r="F23" s="7"/>
      <c r="G23" s="7"/>
      <c r="H23" s="7"/>
      <c r="I23" s="37"/>
      <c r="J23" s="17"/>
      <c r="K23" s="17"/>
      <c r="L23" s="18"/>
      <c r="M23" s="19"/>
      <c r="N23" s="19"/>
      <c r="O23" s="13"/>
    </row>
    <row r="24" spans="1:21" s="12" customFormat="1" x14ac:dyDescent="0.15">
      <c r="B24" s="13"/>
      <c r="C24" s="7"/>
      <c r="D24" s="7"/>
      <c r="E24" s="7"/>
      <c r="F24" s="7"/>
      <c r="G24" s="7"/>
      <c r="H24" s="7"/>
      <c r="I24" s="24"/>
      <c r="J24" s="17"/>
      <c r="K24" s="17"/>
      <c r="L24" s="18"/>
      <c r="M24" s="19"/>
      <c r="N24" s="19"/>
      <c r="O24" s="13"/>
    </row>
    <row r="25" spans="1:21" s="12" customFormat="1" ht="27" customHeight="1" x14ac:dyDescent="0.15">
      <c r="B25" s="23"/>
      <c r="C25" s="23"/>
      <c r="E25" s="5"/>
      <c r="F25" s="127" t="s">
        <v>7</v>
      </c>
      <c r="G25" s="127"/>
      <c r="H25" s="127"/>
      <c r="I25" s="127"/>
      <c r="J25" s="127"/>
      <c r="K25" s="127"/>
      <c r="L25" s="5"/>
      <c r="M25" s="5"/>
      <c r="N25" s="19"/>
      <c r="O25" s="25"/>
      <c r="P25" s="25"/>
    </row>
    <row r="26" spans="1:21" s="12" customFormat="1" ht="134.25" customHeight="1" x14ac:dyDescent="0.15">
      <c r="B26" s="23"/>
      <c r="C26" s="23"/>
      <c r="F26" s="61" t="s">
        <v>0</v>
      </c>
      <c r="G26" s="61" t="s">
        <v>1</v>
      </c>
      <c r="H26" s="61" t="s">
        <v>8</v>
      </c>
      <c r="I26" s="61" t="s">
        <v>9</v>
      </c>
      <c r="J26" s="61" t="s">
        <v>38</v>
      </c>
      <c r="K26" s="61" t="s">
        <v>10</v>
      </c>
      <c r="M26" s="61" t="s">
        <v>20</v>
      </c>
      <c r="N26" s="61" t="s">
        <v>21</v>
      </c>
    </row>
    <row r="27" spans="1:21" s="27" customFormat="1" ht="54" customHeight="1" x14ac:dyDescent="0.15">
      <c r="B27" s="23"/>
      <c r="C27" s="23"/>
      <c r="F27" s="47" t="str">
        <f>$B$15</f>
        <v>CONSORCIO TEKVIAL INGENIEROS</v>
      </c>
      <c r="G27" s="14" t="str">
        <f>C15</f>
        <v>INPROTEKTO LIMITADA: 50% (RUP ok)</v>
      </c>
      <c r="H27" s="48" t="s">
        <v>89</v>
      </c>
      <c r="I27" s="26">
        <v>45393</v>
      </c>
      <c r="J27" s="14" t="s">
        <v>18</v>
      </c>
      <c r="K27" s="47" t="s">
        <v>58</v>
      </c>
      <c r="M27" s="14"/>
      <c r="N27" s="47" t="s">
        <v>58</v>
      </c>
    </row>
    <row r="28" spans="1:21" s="27" customFormat="1" ht="63.75" customHeight="1" x14ac:dyDescent="0.15">
      <c r="B28" s="23"/>
      <c r="C28" s="23"/>
      <c r="F28" s="47" t="str">
        <f>$B$15</f>
        <v>CONSORCIO TEKVIAL INGENIEROS</v>
      </c>
      <c r="G28" s="14" t="str">
        <f>+C17</f>
        <v>BRAIN INGENIERÍA VIAL S.A.S.: 50%</v>
      </c>
      <c r="H28" s="48" t="s">
        <v>90</v>
      </c>
      <c r="I28" s="26">
        <v>45618</v>
      </c>
      <c r="J28" s="14" t="s">
        <v>18</v>
      </c>
      <c r="K28" s="47" t="s">
        <v>58</v>
      </c>
      <c r="M28" s="7"/>
      <c r="N28" s="13"/>
    </row>
    <row r="29" spans="1:21" s="12" customFormat="1" x14ac:dyDescent="0.15">
      <c r="B29" s="23"/>
      <c r="C29" s="23"/>
      <c r="D29" s="13"/>
      <c r="E29" s="13"/>
      <c r="F29" s="7"/>
      <c r="G29" s="7"/>
      <c r="H29" s="7"/>
      <c r="I29" s="7"/>
      <c r="J29" s="7"/>
      <c r="K29" s="7"/>
      <c r="L29" s="7"/>
      <c r="M29" s="13"/>
      <c r="N29" s="19"/>
      <c r="O29" s="25"/>
    </row>
    <row r="30" spans="1:21" s="12" customFormat="1" x14ac:dyDescent="0.15">
      <c r="B30" s="13"/>
      <c r="C30" s="27"/>
      <c r="D30" s="7"/>
      <c r="E30" s="7"/>
      <c r="F30" s="7"/>
      <c r="G30" s="7"/>
      <c r="H30" s="7"/>
      <c r="I30" s="27"/>
      <c r="J30" s="24"/>
      <c r="K30" s="24"/>
      <c r="L30" s="28"/>
      <c r="M30" s="19"/>
      <c r="N30" s="19"/>
      <c r="O30" s="13"/>
    </row>
    <row r="31" spans="1:21" s="4" customFormat="1" ht="33.75" customHeight="1" thickBot="1" x14ac:dyDescent="0.2">
      <c r="A31" s="2"/>
      <c r="B31" s="93" t="s">
        <v>11</v>
      </c>
      <c r="C31" s="93"/>
      <c r="D31" s="93"/>
      <c r="E31" s="93"/>
      <c r="F31" s="93"/>
      <c r="G31" s="93"/>
      <c r="H31" s="93"/>
      <c r="I31" s="93"/>
      <c r="J31" s="93"/>
      <c r="K31" s="93"/>
      <c r="L31" s="93"/>
      <c r="M31" s="93"/>
      <c r="N31" s="93"/>
      <c r="O31" s="93"/>
      <c r="P31" s="93"/>
      <c r="U31" s="2"/>
    </row>
    <row r="32" spans="1:21" s="4" customFormat="1" ht="33.75" customHeight="1" x14ac:dyDescent="0.15">
      <c r="A32" s="2"/>
      <c r="B32" s="95" t="s">
        <v>22</v>
      </c>
      <c r="C32" s="96"/>
      <c r="D32" s="96"/>
      <c r="E32" s="97"/>
      <c r="F32" s="13"/>
      <c r="G32" s="104" t="s">
        <v>44</v>
      </c>
      <c r="H32" s="105"/>
      <c r="I32" s="105"/>
      <c r="J32" s="106"/>
      <c r="K32" s="107" t="s">
        <v>48</v>
      </c>
      <c r="L32" s="108"/>
      <c r="M32" s="214" t="s">
        <v>49</v>
      </c>
      <c r="N32" s="216" t="s">
        <v>50</v>
      </c>
      <c r="O32" s="222"/>
      <c r="P32" s="13"/>
      <c r="U32" s="2"/>
    </row>
    <row r="33" spans="1:21" s="4" customFormat="1" ht="230.25" customHeight="1" x14ac:dyDescent="0.15">
      <c r="A33" s="2"/>
      <c r="B33" s="98" t="s">
        <v>23</v>
      </c>
      <c r="C33" s="99" t="s">
        <v>24</v>
      </c>
      <c r="D33" s="62" t="s">
        <v>25</v>
      </c>
      <c r="E33" s="63" t="s">
        <v>42</v>
      </c>
      <c r="F33" s="13"/>
      <c r="G33" s="113" t="s">
        <v>45</v>
      </c>
      <c r="H33" s="114"/>
      <c r="I33" s="114"/>
      <c r="J33" s="115"/>
      <c r="K33" s="109"/>
      <c r="L33" s="110"/>
      <c r="M33" s="215"/>
      <c r="N33" s="217"/>
      <c r="O33" s="222"/>
      <c r="P33" s="13"/>
      <c r="U33" s="2"/>
    </row>
    <row r="34" spans="1:21" s="4" customFormat="1" ht="219.75" customHeight="1" x14ac:dyDescent="0.15">
      <c r="A34" s="2"/>
      <c r="B34" s="98"/>
      <c r="C34" s="99"/>
      <c r="D34" s="62" t="s">
        <v>43</v>
      </c>
      <c r="E34" s="72"/>
      <c r="F34" s="13"/>
      <c r="G34" s="116" t="s">
        <v>46</v>
      </c>
      <c r="H34" s="117"/>
      <c r="I34" s="62" t="s">
        <v>47</v>
      </c>
      <c r="J34" s="63" t="s">
        <v>26</v>
      </c>
      <c r="K34" s="121" t="s">
        <v>32</v>
      </c>
      <c r="L34" s="122"/>
      <c r="M34" s="218" t="s">
        <v>32</v>
      </c>
      <c r="N34" s="220" t="s">
        <v>32</v>
      </c>
      <c r="O34" s="13"/>
      <c r="P34" s="13"/>
      <c r="U34" s="2"/>
    </row>
    <row r="35" spans="1:21" s="4" customFormat="1" ht="33.75" customHeight="1" thickBot="1" x14ac:dyDescent="0.2">
      <c r="A35" s="2"/>
      <c r="B35" s="66">
        <f>K15</f>
        <v>2012.35</v>
      </c>
      <c r="C35" s="203">
        <f>+AVERAGE(B35:B38)</f>
        <v>746.19120820000001</v>
      </c>
      <c r="D35" s="204"/>
      <c r="E35" s="205"/>
      <c r="F35" s="13"/>
      <c r="G35" s="118" t="s">
        <v>32</v>
      </c>
      <c r="H35" s="119"/>
      <c r="I35" s="67" t="s">
        <v>32</v>
      </c>
      <c r="J35" s="68" t="s">
        <v>32</v>
      </c>
      <c r="K35" s="123"/>
      <c r="L35" s="124"/>
      <c r="M35" s="219"/>
      <c r="N35" s="221"/>
      <c r="O35" s="13"/>
      <c r="P35" s="13"/>
      <c r="U35" s="2"/>
    </row>
    <row r="36" spans="1:21" s="4" customFormat="1" ht="33.75" customHeight="1" x14ac:dyDescent="0.15">
      <c r="A36" s="2"/>
      <c r="B36" s="66">
        <f>K16</f>
        <v>357.54</v>
      </c>
      <c r="C36" s="206"/>
      <c r="D36" s="207"/>
      <c r="E36" s="208"/>
      <c r="F36" s="13"/>
      <c r="G36" s="13"/>
      <c r="H36" s="13"/>
      <c r="I36" s="13"/>
      <c r="J36" s="13"/>
      <c r="K36" s="13"/>
      <c r="L36" s="13"/>
      <c r="M36" s="13"/>
      <c r="N36" s="13"/>
      <c r="O36" s="13"/>
      <c r="P36" s="13"/>
      <c r="U36" s="2"/>
    </row>
    <row r="37" spans="1:21" s="4" customFormat="1" ht="33.75" customHeight="1" x14ac:dyDescent="0.15">
      <c r="A37" s="2"/>
      <c r="B37" s="66">
        <f t="shared" ref="B37:B38" si="0">K17</f>
        <v>357.54</v>
      </c>
      <c r="C37" s="206"/>
      <c r="D37" s="207"/>
      <c r="E37" s="208"/>
      <c r="F37" s="13"/>
      <c r="G37" s="13"/>
      <c r="H37" s="13"/>
      <c r="I37" s="13"/>
      <c r="J37" s="13"/>
      <c r="K37" s="13"/>
      <c r="L37" s="13"/>
      <c r="M37" s="13"/>
      <c r="N37" s="13"/>
      <c r="O37" s="13"/>
      <c r="P37" s="13"/>
      <c r="U37" s="2"/>
    </row>
    <row r="38" spans="1:21" s="4" customFormat="1" ht="33.75" customHeight="1" x14ac:dyDescent="0.15">
      <c r="A38" s="2"/>
      <c r="B38" s="66">
        <f t="shared" si="0"/>
        <v>257.33483280000002</v>
      </c>
      <c r="C38" s="209"/>
      <c r="D38" s="210"/>
      <c r="E38" s="211"/>
      <c r="F38" s="13"/>
      <c r="G38" s="13"/>
      <c r="H38" s="13"/>
      <c r="I38" s="13"/>
      <c r="J38" s="13"/>
      <c r="K38" s="13"/>
      <c r="L38" s="13"/>
      <c r="M38" s="13"/>
      <c r="N38" s="13"/>
      <c r="O38" s="13"/>
      <c r="P38" s="13"/>
      <c r="U38" s="2"/>
    </row>
    <row r="39" spans="1:21" s="4" customFormat="1" ht="33.75" customHeight="1" x14ac:dyDescent="0.15">
      <c r="A39" s="2"/>
      <c r="B39" s="13"/>
      <c r="C39" s="13"/>
      <c r="D39" s="13"/>
      <c r="E39" s="13"/>
      <c r="F39" s="13"/>
      <c r="G39" s="13"/>
      <c r="H39" s="13"/>
      <c r="I39" s="13"/>
      <c r="J39" s="13"/>
      <c r="K39" s="13"/>
      <c r="L39" s="13"/>
      <c r="M39" s="13"/>
      <c r="N39" s="13"/>
      <c r="O39" s="13"/>
      <c r="P39" s="13"/>
      <c r="U39" s="2"/>
    </row>
    <row r="40" spans="1:21" s="4" customFormat="1" ht="33.75" customHeight="1" x14ac:dyDescent="0.15">
      <c r="A40" s="2"/>
      <c r="B40" s="69" t="s">
        <v>5</v>
      </c>
      <c r="C40" s="69" t="s">
        <v>19</v>
      </c>
      <c r="D40" s="13"/>
      <c r="E40" s="13"/>
      <c r="F40" s="13"/>
      <c r="G40" s="13"/>
      <c r="H40" s="13"/>
      <c r="I40" s="13"/>
      <c r="J40" s="13"/>
      <c r="K40" s="13"/>
      <c r="L40" s="13"/>
      <c r="M40" s="13"/>
      <c r="N40" s="13"/>
      <c r="O40" s="13"/>
      <c r="P40" s="13"/>
      <c r="U40" s="2"/>
    </row>
    <row r="41" spans="1:21" s="4" customFormat="1" ht="33.75" customHeight="1" x14ac:dyDescent="0.15">
      <c r="A41" s="2"/>
      <c r="B41" s="70">
        <f>F21</f>
        <v>220397844</v>
      </c>
      <c r="C41" s="71">
        <f>B41/1300000</f>
        <v>169.53680307692306</v>
      </c>
      <c r="D41" s="13"/>
      <c r="E41" s="13"/>
      <c r="F41" s="13"/>
      <c r="G41" s="13"/>
      <c r="H41" s="13"/>
      <c r="I41" s="13"/>
      <c r="J41" s="13"/>
      <c r="K41" s="13"/>
      <c r="L41" s="13"/>
      <c r="M41" s="13"/>
      <c r="N41" s="13"/>
      <c r="O41" s="13"/>
      <c r="P41" s="13"/>
      <c r="U41" s="2"/>
    </row>
    <row r="42" spans="1:21" s="4" customFormat="1" ht="33.75" customHeight="1" thickBot="1" x14ac:dyDescent="0.2">
      <c r="A42" s="2"/>
      <c r="B42" s="13"/>
      <c r="C42" s="13"/>
      <c r="D42" s="13"/>
      <c r="E42" s="13"/>
      <c r="F42" s="13"/>
      <c r="G42" s="13"/>
      <c r="H42" s="13"/>
      <c r="I42" s="13"/>
      <c r="J42" s="13"/>
      <c r="K42" s="13"/>
      <c r="L42" s="13"/>
      <c r="M42" s="13"/>
      <c r="N42" s="13"/>
      <c r="O42" s="13"/>
      <c r="P42" s="13"/>
      <c r="U42" s="2"/>
    </row>
    <row r="43" spans="1:21" s="4" customFormat="1" ht="33.75" customHeight="1" x14ac:dyDescent="0.15">
      <c r="A43" s="2"/>
      <c r="B43" s="136" t="s">
        <v>51</v>
      </c>
      <c r="C43" s="137"/>
      <c r="D43" s="137"/>
      <c r="E43" s="137"/>
      <c r="F43" s="137"/>
      <c r="G43" s="138"/>
      <c r="H43" s="13"/>
      <c r="I43" s="160" t="s">
        <v>29</v>
      </c>
      <c r="J43" s="161"/>
      <c r="K43" s="161"/>
      <c r="L43" s="161"/>
      <c r="M43" s="162"/>
      <c r="N43" s="13"/>
      <c r="O43" s="13"/>
      <c r="P43" s="13"/>
      <c r="U43" s="2"/>
    </row>
    <row r="44" spans="1:21" s="4" customFormat="1" ht="78" customHeight="1" x14ac:dyDescent="0.15">
      <c r="A44" s="2"/>
      <c r="B44" s="139" t="s">
        <v>12</v>
      </c>
      <c r="C44" s="140"/>
      <c r="D44" s="141"/>
      <c r="E44" s="141"/>
      <c r="F44" s="142"/>
      <c r="G44" s="149" t="s">
        <v>27</v>
      </c>
      <c r="H44" s="13"/>
      <c r="I44" s="176" t="s">
        <v>12</v>
      </c>
      <c r="J44" s="178" t="s">
        <v>52</v>
      </c>
      <c r="K44" s="178"/>
      <c r="L44" s="178"/>
      <c r="M44" s="179" t="s">
        <v>30</v>
      </c>
      <c r="N44" s="13"/>
      <c r="O44" s="13"/>
      <c r="P44" s="13"/>
      <c r="U44" s="2"/>
    </row>
    <row r="45" spans="1:21" s="4" customFormat="1" ht="33.75" customHeight="1" x14ac:dyDescent="0.15">
      <c r="A45" s="2"/>
      <c r="B45" s="139"/>
      <c r="C45" s="143"/>
      <c r="D45" s="144"/>
      <c r="E45" s="144"/>
      <c r="F45" s="145"/>
      <c r="G45" s="149"/>
      <c r="H45" s="13"/>
      <c r="I45" s="177"/>
      <c r="J45" s="178"/>
      <c r="K45" s="178"/>
      <c r="L45" s="178"/>
      <c r="M45" s="180"/>
      <c r="N45" s="13"/>
      <c r="O45" s="13"/>
      <c r="P45" s="13"/>
      <c r="U45" s="2"/>
    </row>
    <row r="46" spans="1:21" s="4" customFormat="1" ht="33.75" customHeight="1" x14ac:dyDescent="0.15">
      <c r="A46" s="2"/>
      <c r="B46" s="139"/>
      <c r="C46" s="143"/>
      <c r="D46" s="144"/>
      <c r="E46" s="144"/>
      <c r="F46" s="145"/>
      <c r="G46" s="149"/>
      <c r="H46" s="13"/>
      <c r="I46" s="177"/>
      <c r="J46" s="178"/>
      <c r="K46" s="178"/>
      <c r="L46" s="178"/>
      <c r="M46" s="180"/>
      <c r="N46" s="13"/>
      <c r="O46" s="13"/>
      <c r="P46" s="13"/>
      <c r="U46" s="2"/>
    </row>
    <row r="47" spans="1:21" s="4" customFormat="1" ht="33.75" customHeight="1" x14ac:dyDescent="0.15">
      <c r="A47" s="2"/>
      <c r="B47" s="139"/>
      <c r="C47" s="143"/>
      <c r="D47" s="144"/>
      <c r="E47" s="144"/>
      <c r="F47" s="145"/>
      <c r="G47" s="149"/>
      <c r="H47" s="13"/>
      <c r="I47" s="177"/>
      <c r="J47" s="178"/>
      <c r="K47" s="178"/>
      <c r="L47" s="178"/>
      <c r="M47" s="180"/>
      <c r="N47" s="13"/>
      <c r="O47" s="13"/>
      <c r="P47" s="13"/>
      <c r="U47" s="2"/>
    </row>
    <row r="48" spans="1:21" s="4" customFormat="1" ht="33.75" customHeight="1" x14ac:dyDescent="0.15">
      <c r="A48" s="2"/>
      <c r="B48" s="139"/>
      <c r="C48" s="143"/>
      <c r="D48" s="144"/>
      <c r="E48" s="144"/>
      <c r="F48" s="145"/>
      <c r="G48" s="149"/>
      <c r="H48" s="13"/>
      <c r="I48" s="177"/>
      <c r="J48" s="178"/>
      <c r="K48" s="178"/>
      <c r="L48" s="178"/>
      <c r="M48" s="180"/>
      <c r="N48" s="13"/>
      <c r="O48" s="13"/>
      <c r="P48" s="13"/>
      <c r="U48" s="2"/>
    </row>
    <row r="49" spans="1:21" s="4" customFormat="1" ht="33.75" customHeight="1" x14ac:dyDescent="0.15">
      <c r="A49" s="2"/>
      <c r="B49" s="139"/>
      <c r="C49" s="143"/>
      <c r="D49" s="144"/>
      <c r="E49" s="144"/>
      <c r="F49" s="145"/>
      <c r="G49" s="149"/>
      <c r="H49" s="13"/>
      <c r="I49" s="177"/>
      <c r="J49" s="178"/>
      <c r="K49" s="178"/>
      <c r="L49" s="178"/>
      <c r="M49" s="180"/>
      <c r="N49" s="13"/>
      <c r="O49" s="13"/>
      <c r="P49" s="13"/>
      <c r="U49" s="2"/>
    </row>
    <row r="50" spans="1:21" s="4" customFormat="1" ht="33.75" customHeight="1" x14ac:dyDescent="0.15">
      <c r="A50" s="2"/>
      <c r="B50" s="139"/>
      <c r="C50" s="146"/>
      <c r="D50" s="147"/>
      <c r="E50" s="147"/>
      <c r="F50" s="148"/>
      <c r="G50" s="149"/>
      <c r="H50" s="13"/>
      <c r="I50" s="109"/>
      <c r="J50" s="178"/>
      <c r="K50" s="178"/>
      <c r="L50" s="178"/>
      <c r="M50" s="181"/>
      <c r="N50" s="13"/>
      <c r="O50" s="13"/>
      <c r="P50" s="13"/>
      <c r="U50" s="2"/>
    </row>
    <row r="51" spans="1:21" s="4" customFormat="1" ht="33.75" customHeight="1" x14ac:dyDescent="0.15">
      <c r="A51" s="2"/>
      <c r="B51" s="139" t="str">
        <f>B15</f>
        <v>CONSORCIO TEKVIAL INGENIEROS</v>
      </c>
      <c r="C51" s="151" t="s">
        <v>28</v>
      </c>
      <c r="D51" s="122"/>
      <c r="E51" s="122"/>
      <c r="F51" s="152"/>
      <c r="G51" s="158" t="s">
        <v>32</v>
      </c>
      <c r="H51" s="13"/>
      <c r="I51" s="163" t="str">
        <f>+B15</f>
        <v>CONSORCIO TEKVIAL INGENIEROS</v>
      </c>
      <c r="J51" s="165"/>
      <c r="K51" s="166"/>
      <c r="L51" s="167"/>
      <c r="M51" s="174" t="s">
        <v>32</v>
      </c>
      <c r="N51" s="13"/>
      <c r="O51" s="13"/>
      <c r="P51" s="13"/>
      <c r="U51" s="2"/>
    </row>
    <row r="52" spans="1:21" s="4" customFormat="1" ht="33.75" customHeight="1" x14ac:dyDescent="0.15">
      <c r="A52" s="2"/>
      <c r="B52" s="139"/>
      <c r="C52" s="153"/>
      <c r="D52" s="154"/>
      <c r="E52" s="154"/>
      <c r="F52" s="155"/>
      <c r="G52" s="158"/>
      <c r="H52" s="13"/>
      <c r="I52" s="163"/>
      <c r="J52" s="168"/>
      <c r="K52" s="169"/>
      <c r="L52" s="170"/>
      <c r="M52" s="174"/>
      <c r="N52" s="13"/>
      <c r="O52" s="13"/>
      <c r="P52" s="13"/>
      <c r="U52" s="2"/>
    </row>
    <row r="53" spans="1:21" s="4" customFormat="1" ht="33.75" customHeight="1" thickBot="1" x14ac:dyDescent="0.2">
      <c r="A53" s="2"/>
      <c r="B53" s="150"/>
      <c r="C53" s="156"/>
      <c r="D53" s="124"/>
      <c r="E53" s="124"/>
      <c r="F53" s="157"/>
      <c r="G53" s="159"/>
      <c r="H53" s="13"/>
      <c r="I53" s="164"/>
      <c r="J53" s="171"/>
      <c r="K53" s="172"/>
      <c r="L53" s="173"/>
      <c r="M53" s="175"/>
      <c r="N53" s="13"/>
      <c r="O53" s="13"/>
      <c r="P53" s="13"/>
      <c r="U53" s="2"/>
    </row>
    <row r="54" spans="1:21" s="4" customFormat="1" ht="33.75" customHeight="1" x14ac:dyDescent="0.15">
      <c r="A54" s="2"/>
      <c r="B54" s="13"/>
      <c r="C54" s="13"/>
      <c r="D54" s="13"/>
      <c r="E54" s="13"/>
      <c r="F54" s="13"/>
      <c r="G54" s="13"/>
      <c r="H54" s="13"/>
      <c r="I54" s="13"/>
      <c r="J54" s="13"/>
      <c r="K54" s="13"/>
      <c r="L54" s="13"/>
      <c r="M54" s="13"/>
      <c r="N54" s="13"/>
      <c r="O54" s="13"/>
      <c r="P54" s="13"/>
      <c r="U54" s="2"/>
    </row>
    <row r="55" spans="1:21" s="4" customFormat="1" ht="12" customHeight="1" x14ac:dyDescent="0.15">
      <c r="A55" s="2"/>
      <c r="B55" s="2"/>
      <c r="C55" s="3"/>
      <c r="D55" s="3"/>
      <c r="E55" s="3"/>
      <c r="F55" s="3"/>
      <c r="I55" s="2"/>
      <c r="J55" s="5"/>
      <c r="K55" s="38"/>
      <c r="L55" s="38"/>
      <c r="M55" s="38"/>
      <c r="N55" s="38"/>
      <c r="O55" s="38"/>
      <c r="P55" s="5"/>
      <c r="T55" s="2"/>
    </row>
    <row r="56" spans="1:21" s="4" customFormat="1" x14ac:dyDescent="0.15">
      <c r="A56" s="2"/>
      <c r="B56" s="13"/>
      <c r="C56" s="7"/>
      <c r="D56" s="2"/>
      <c r="E56" s="2"/>
      <c r="F56" s="2"/>
      <c r="G56" s="2"/>
      <c r="H56" s="2"/>
      <c r="I56" s="2"/>
      <c r="J56" s="2"/>
      <c r="K56" s="3"/>
      <c r="L56" s="3"/>
      <c r="M56" s="3"/>
      <c r="N56" s="3"/>
      <c r="T56" s="2"/>
    </row>
    <row r="57" spans="1:21" s="4" customFormat="1" ht="87" customHeight="1" x14ac:dyDescent="0.15">
      <c r="A57" s="2"/>
      <c r="B57" s="133" t="s">
        <v>12</v>
      </c>
      <c r="C57" s="191" t="s">
        <v>53</v>
      </c>
      <c r="D57" s="192"/>
      <c r="E57" s="192"/>
      <c r="F57" s="192"/>
      <c r="G57" s="193"/>
      <c r="H57" s="133" t="s">
        <v>13</v>
      </c>
      <c r="I57" s="2"/>
      <c r="J57" s="133" t="s">
        <v>12</v>
      </c>
      <c r="K57" s="191" t="s">
        <v>31</v>
      </c>
      <c r="L57" s="192"/>
      <c r="M57" s="192"/>
      <c r="N57" s="193"/>
      <c r="O57" s="133" t="s">
        <v>13</v>
      </c>
      <c r="T57" s="2"/>
    </row>
    <row r="58" spans="1:21" s="4" customFormat="1" x14ac:dyDescent="0.15">
      <c r="A58" s="2"/>
      <c r="B58" s="134"/>
      <c r="C58" s="194"/>
      <c r="D58" s="195"/>
      <c r="E58" s="195"/>
      <c r="F58" s="195"/>
      <c r="G58" s="196"/>
      <c r="H58" s="134"/>
      <c r="I58" s="2"/>
      <c r="J58" s="134"/>
      <c r="K58" s="194"/>
      <c r="L58" s="195"/>
      <c r="M58" s="195"/>
      <c r="N58" s="196"/>
      <c r="O58" s="134"/>
      <c r="T58" s="2"/>
    </row>
    <row r="59" spans="1:21" s="4" customFormat="1" x14ac:dyDescent="0.15">
      <c r="A59" s="2"/>
      <c r="B59" s="134"/>
      <c r="C59" s="194"/>
      <c r="D59" s="195"/>
      <c r="E59" s="195"/>
      <c r="F59" s="195"/>
      <c r="G59" s="196"/>
      <c r="H59" s="134"/>
      <c r="I59" s="2"/>
      <c r="J59" s="134"/>
      <c r="K59" s="194"/>
      <c r="L59" s="195"/>
      <c r="M59" s="195"/>
      <c r="N59" s="196"/>
      <c r="O59" s="134"/>
      <c r="T59" s="2"/>
    </row>
    <row r="60" spans="1:21" s="4" customFormat="1" x14ac:dyDescent="0.15">
      <c r="A60" s="2"/>
      <c r="B60" s="135"/>
      <c r="C60" s="197"/>
      <c r="D60" s="198"/>
      <c r="E60" s="198"/>
      <c r="F60" s="198"/>
      <c r="G60" s="199"/>
      <c r="H60" s="135"/>
      <c r="I60" s="2"/>
      <c r="J60" s="135"/>
      <c r="K60" s="197"/>
      <c r="L60" s="198"/>
      <c r="M60" s="198"/>
      <c r="N60" s="199"/>
      <c r="O60" s="135"/>
      <c r="T60" s="2"/>
    </row>
    <row r="61" spans="1:21" s="4" customFormat="1" x14ac:dyDescent="0.15">
      <c r="A61" s="2"/>
      <c r="B61" s="132" t="str">
        <f>B15</f>
        <v>CONSORCIO TEKVIAL INGENIEROS</v>
      </c>
      <c r="C61" s="182" t="s">
        <v>18</v>
      </c>
      <c r="D61" s="183"/>
      <c r="E61" s="183"/>
      <c r="F61" s="183"/>
      <c r="G61" s="184"/>
      <c r="H61" s="132" t="s">
        <v>32</v>
      </c>
      <c r="I61" s="2"/>
      <c r="J61" s="132" t="str">
        <f>B15</f>
        <v>CONSORCIO TEKVIAL INGENIEROS</v>
      </c>
      <c r="K61" s="182" t="s">
        <v>18</v>
      </c>
      <c r="L61" s="183"/>
      <c r="M61" s="183"/>
      <c r="N61" s="184"/>
      <c r="O61" s="132" t="s">
        <v>32</v>
      </c>
      <c r="T61" s="2"/>
    </row>
    <row r="62" spans="1:21" s="4" customFormat="1" x14ac:dyDescent="0.15">
      <c r="A62" s="2"/>
      <c r="B62" s="132"/>
      <c r="C62" s="185"/>
      <c r="D62" s="186"/>
      <c r="E62" s="186"/>
      <c r="F62" s="186"/>
      <c r="G62" s="187"/>
      <c r="H62" s="132"/>
      <c r="I62" s="2"/>
      <c r="J62" s="132"/>
      <c r="K62" s="185"/>
      <c r="L62" s="186"/>
      <c r="M62" s="186"/>
      <c r="N62" s="187"/>
      <c r="O62" s="132"/>
      <c r="T62" s="2"/>
    </row>
    <row r="63" spans="1:21" s="4" customFormat="1" x14ac:dyDescent="0.15">
      <c r="A63" s="2"/>
      <c r="B63" s="132"/>
      <c r="C63" s="188"/>
      <c r="D63" s="189"/>
      <c r="E63" s="189"/>
      <c r="F63" s="189"/>
      <c r="G63" s="190"/>
      <c r="H63" s="132"/>
      <c r="I63" s="2"/>
      <c r="J63" s="132"/>
      <c r="K63" s="188"/>
      <c r="L63" s="189"/>
      <c r="M63" s="189"/>
      <c r="N63" s="190"/>
      <c r="O63" s="132"/>
      <c r="T63" s="2"/>
    </row>
    <row r="64" spans="1:21" s="4" customFormat="1" ht="85" customHeight="1" thickBot="1" x14ac:dyDescent="0.2">
      <c r="A64" s="2"/>
      <c r="B64" s="2"/>
      <c r="C64" s="2"/>
      <c r="D64" s="2"/>
      <c r="E64" s="2"/>
      <c r="F64" s="2"/>
      <c r="G64" s="2"/>
      <c r="H64" s="2"/>
      <c r="I64" s="2"/>
      <c r="J64" s="2"/>
      <c r="K64" s="2"/>
      <c r="L64" s="3"/>
      <c r="M64" s="3"/>
      <c r="N64" s="3"/>
      <c r="O64" s="3"/>
      <c r="U64" s="2"/>
    </row>
    <row r="65" spans="1:21" s="4" customFormat="1" ht="65.25" customHeight="1" thickBot="1" x14ac:dyDescent="0.2">
      <c r="A65" s="2"/>
      <c r="B65" s="13" t="s">
        <v>14</v>
      </c>
      <c r="C65" s="78" t="s">
        <v>32</v>
      </c>
      <c r="D65" s="2"/>
      <c r="E65" s="2"/>
      <c r="F65" s="2"/>
      <c r="G65" s="2"/>
      <c r="H65" s="2"/>
      <c r="I65" s="2"/>
      <c r="J65" s="2"/>
      <c r="K65" s="2"/>
      <c r="L65" s="3"/>
      <c r="M65" s="3"/>
      <c r="N65" s="3"/>
      <c r="O65" s="3"/>
      <c r="U65" s="2"/>
    </row>
    <row r="66" spans="1:21" s="4" customFormat="1" x14ac:dyDescent="0.15">
      <c r="A66" s="2"/>
      <c r="D66" s="2"/>
      <c r="E66" s="2"/>
      <c r="F66" s="2"/>
      <c r="G66" s="2"/>
      <c r="H66" s="2"/>
      <c r="I66" s="2"/>
      <c r="J66" s="2"/>
      <c r="K66" s="2"/>
      <c r="L66" s="3"/>
      <c r="M66" s="3"/>
      <c r="N66" s="3"/>
      <c r="O66" s="3"/>
      <c r="U66" s="2"/>
    </row>
  </sheetData>
  <mergeCells count="71">
    <mergeCell ref="Q10:Q14"/>
    <mergeCell ref="O32:O33"/>
    <mergeCell ref="P15:P18"/>
    <mergeCell ref="A2:P2"/>
    <mergeCell ref="A4:P4"/>
    <mergeCell ref="A5:O5"/>
    <mergeCell ref="A6:O6"/>
    <mergeCell ref="B8:P8"/>
    <mergeCell ref="B10:B14"/>
    <mergeCell ref="C10:C14"/>
    <mergeCell ref="D10:G14"/>
    <mergeCell ref="H10:H14"/>
    <mergeCell ref="I10:I14"/>
    <mergeCell ref="N16:O16"/>
    <mergeCell ref="N17:O17"/>
    <mergeCell ref="J10:J14"/>
    <mergeCell ref="P10:P14"/>
    <mergeCell ref="B33:B34"/>
    <mergeCell ref="C33:C34"/>
    <mergeCell ref="G33:J33"/>
    <mergeCell ref="D18:G18"/>
    <mergeCell ref="N18:O18"/>
    <mergeCell ref="B15:B18"/>
    <mergeCell ref="D16:G16"/>
    <mergeCell ref="L15:M18"/>
    <mergeCell ref="N15:O15"/>
    <mergeCell ref="K34:L35"/>
    <mergeCell ref="M34:M35"/>
    <mergeCell ref="N34:N35"/>
    <mergeCell ref="C35:E38"/>
    <mergeCell ref="K10:K14"/>
    <mergeCell ref="L10:M14"/>
    <mergeCell ref="J61:J63"/>
    <mergeCell ref="K61:N63"/>
    <mergeCell ref="O61:O63"/>
    <mergeCell ref="O57:O60"/>
    <mergeCell ref="I51:I53"/>
    <mergeCell ref="J51:L53"/>
    <mergeCell ref="M51:M53"/>
    <mergeCell ref="J57:J60"/>
    <mergeCell ref="K57:N60"/>
    <mergeCell ref="N10:O14"/>
    <mergeCell ref="N32:N33"/>
    <mergeCell ref="G35:H35"/>
    <mergeCell ref="B43:G43"/>
    <mergeCell ref="I43:M43"/>
    <mergeCell ref="B44:B50"/>
    <mergeCell ref="C44:F50"/>
    <mergeCell ref="G44:G50"/>
    <mergeCell ref="I44:I50"/>
    <mergeCell ref="J44:L50"/>
    <mergeCell ref="M44:M50"/>
    <mergeCell ref="Q15:Q18"/>
    <mergeCell ref="D15:G15"/>
    <mergeCell ref="D17:G17"/>
    <mergeCell ref="G34:H34"/>
    <mergeCell ref="F25:K25"/>
    <mergeCell ref="B31:P31"/>
    <mergeCell ref="B32:E32"/>
    <mergeCell ref="G32:J32"/>
    <mergeCell ref="K32:L33"/>
    <mergeCell ref="M32:M33"/>
    <mergeCell ref="B61:B63"/>
    <mergeCell ref="C61:G63"/>
    <mergeCell ref="H61:H63"/>
    <mergeCell ref="B51:B53"/>
    <mergeCell ref="C51:F53"/>
    <mergeCell ref="G51:G53"/>
    <mergeCell ref="B57:B60"/>
    <mergeCell ref="C57:G60"/>
    <mergeCell ref="H57:H60"/>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62"/>
  <sheetViews>
    <sheetView topLeftCell="A41" zoomScale="75" zoomScaleNormal="70" workbookViewId="0">
      <selection activeCell="Q25" sqref="Q25"/>
    </sheetView>
  </sheetViews>
  <sheetFormatPr baseColWidth="10" defaultColWidth="11.5" defaultRowHeight="12" x14ac:dyDescent="0.15"/>
  <cols>
    <col min="1" max="1" width="6" style="2" customWidth="1"/>
    <col min="2" max="2" width="21.6640625" style="2"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x14ac:dyDescent="0.15">
      <c r="A2" s="93" t="s">
        <v>33</v>
      </c>
      <c r="B2" s="93"/>
      <c r="C2" s="93"/>
      <c r="D2" s="93"/>
      <c r="E2" s="93"/>
      <c r="F2" s="93"/>
      <c r="G2" s="93"/>
      <c r="H2" s="93"/>
      <c r="I2" s="93"/>
      <c r="J2" s="93"/>
      <c r="K2" s="93"/>
      <c r="L2" s="93"/>
      <c r="M2" s="93"/>
      <c r="N2" s="93"/>
      <c r="O2" s="93"/>
      <c r="P2" s="93"/>
      <c r="Q2" s="5"/>
      <c r="R2" s="5"/>
      <c r="S2" s="5"/>
      <c r="T2" s="5"/>
      <c r="U2" s="5"/>
    </row>
    <row r="3" spans="1:21" x14ac:dyDescent="0.15">
      <c r="A3" s="1"/>
      <c r="B3" s="1"/>
      <c r="C3" s="1"/>
      <c r="D3" s="1"/>
      <c r="E3" s="1"/>
      <c r="F3" s="1"/>
      <c r="G3" s="1"/>
      <c r="H3" s="1"/>
      <c r="I3" s="1"/>
    </row>
    <row r="4" spans="1:21" ht="53" customHeight="1" x14ac:dyDescent="0.15">
      <c r="A4" s="93" t="s">
        <v>34</v>
      </c>
      <c r="B4" s="93"/>
      <c r="C4" s="93"/>
      <c r="D4" s="93"/>
      <c r="E4" s="93"/>
      <c r="F4" s="93"/>
      <c r="G4" s="93"/>
      <c r="H4" s="93"/>
      <c r="I4" s="93"/>
      <c r="J4" s="93"/>
      <c r="K4" s="93"/>
      <c r="L4" s="93"/>
      <c r="M4" s="93"/>
      <c r="N4" s="93"/>
      <c r="O4" s="93"/>
      <c r="P4" s="93"/>
      <c r="Q4" s="5"/>
      <c r="R4" s="5"/>
      <c r="S4" s="5"/>
      <c r="T4" s="5"/>
      <c r="U4" s="5"/>
    </row>
    <row r="5" spans="1:21" x14ac:dyDescent="0.15">
      <c r="A5" s="93"/>
      <c r="B5" s="93"/>
      <c r="C5" s="93"/>
      <c r="D5" s="93"/>
      <c r="E5" s="93"/>
      <c r="F5" s="93"/>
      <c r="G5" s="93"/>
      <c r="H5" s="93"/>
      <c r="I5" s="93"/>
      <c r="J5" s="93"/>
      <c r="K5" s="93"/>
      <c r="L5" s="93"/>
      <c r="M5" s="93"/>
      <c r="N5" s="93"/>
      <c r="O5" s="93"/>
      <c r="P5" s="6"/>
      <c r="Q5" s="6"/>
      <c r="R5" s="6"/>
      <c r="S5" s="6"/>
      <c r="T5" s="6"/>
    </row>
    <row r="6" spans="1:21" ht="28.5" customHeight="1" x14ac:dyDescent="0.15">
      <c r="A6" s="93"/>
      <c r="B6" s="93"/>
      <c r="C6" s="93"/>
      <c r="D6" s="93"/>
      <c r="E6" s="93"/>
      <c r="F6" s="93"/>
      <c r="G6" s="93"/>
      <c r="H6" s="93"/>
      <c r="I6" s="93"/>
      <c r="J6" s="93"/>
      <c r="K6" s="93"/>
      <c r="L6" s="93"/>
      <c r="M6" s="93"/>
      <c r="N6" s="93"/>
      <c r="O6" s="93"/>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93" t="s">
        <v>39</v>
      </c>
      <c r="C8" s="93"/>
      <c r="D8" s="93"/>
      <c r="E8" s="93"/>
      <c r="F8" s="93"/>
      <c r="G8" s="93"/>
      <c r="H8" s="93"/>
      <c r="I8" s="93"/>
      <c r="J8" s="93"/>
      <c r="K8" s="93"/>
      <c r="L8" s="93"/>
      <c r="M8" s="93"/>
      <c r="N8" s="93"/>
      <c r="O8" s="93"/>
      <c r="P8" s="93"/>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4" t="s">
        <v>0</v>
      </c>
      <c r="C10" s="94" t="s">
        <v>1</v>
      </c>
      <c r="D10" s="79" t="s">
        <v>35</v>
      </c>
      <c r="E10" s="80"/>
      <c r="F10" s="80"/>
      <c r="G10" s="81"/>
      <c r="H10" s="94" t="s">
        <v>2</v>
      </c>
      <c r="I10" s="94" t="s">
        <v>3</v>
      </c>
      <c r="J10" s="94" t="s">
        <v>4</v>
      </c>
      <c r="K10" s="94" t="s">
        <v>41</v>
      </c>
      <c r="L10" s="94" t="s">
        <v>36</v>
      </c>
      <c r="M10" s="94"/>
      <c r="N10" s="94" t="s">
        <v>37</v>
      </c>
      <c r="O10" s="94"/>
      <c r="P10" s="94" t="s">
        <v>15</v>
      </c>
      <c r="Q10" s="93"/>
    </row>
    <row r="11" spans="1:21" s="12" customFormat="1" ht="33.75" customHeight="1" x14ac:dyDescent="0.15">
      <c r="B11" s="94"/>
      <c r="C11" s="94"/>
      <c r="D11" s="82"/>
      <c r="E11" s="83"/>
      <c r="F11" s="83"/>
      <c r="G11" s="84"/>
      <c r="H11" s="94"/>
      <c r="I11" s="94"/>
      <c r="J11" s="94"/>
      <c r="K11" s="94"/>
      <c r="L11" s="94"/>
      <c r="M11" s="94"/>
      <c r="N11" s="94"/>
      <c r="O11" s="94"/>
      <c r="P11" s="94"/>
      <c r="Q11" s="93"/>
    </row>
    <row r="12" spans="1:21" s="12" customFormat="1" ht="37.5" customHeight="1" x14ac:dyDescent="0.15">
      <c r="B12" s="94"/>
      <c r="C12" s="94"/>
      <c r="D12" s="82"/>
      <c r="E12" s="83"/>
      <c r="F12" s="83"/>
      <c r="G12" s="84"/>
      <c r="H12" s="94"/>
      <c r="I12" s="94"/>
      <c r="J12" s="94"/>
      <c r="K12" s="94"/>
      <c r="L12" s="94"/>
      <c r="M12" s="94"/>
      <c r="N12" s="94"/>
      <c r="O12" s="94"/>
      <c r="P12" s="94"/>
      <c r="Q12" s="93"/>
    </row>
    <row r="13" spans="1:21" s="12" customFormat="1" ht="33.75" customHeight="1" x14ac:dyDescent="0.15">
      <c r="B13" s="94"/>
      <c r="C13" s="94"/>
      <c r="D13" s="82"/>
      <c r="E13" s="83"/>
      <c r="F13" s="83"/>
      <c r="G13" s="84"/>
      <c r="H13" s="94"/>
      <c r="I13" s="94"/>
      <c r="J13" s="94"/>
      <c r="K13" s="94"/>
      <c r="L13" s="94"/>
      <c r="M13" s="94"/>
      <c r="N13" s="94"/>
      <c r="O13" s="94"/>
      <c r="P13" s="94"/>
      <c r="Q13" s="93"/>
    </row>
    <row r="14" spans="1:21" s="12" customFormat="1" ht="33.75" customHeight="1" x14ac:dyDescent="0.15">
      <c r="B14" s="94"/>
      <c r="C14" s="94"/>
      <c r="D14" s="85"/>
      <c r="E14" s="86"/>
      <c r="F14" s="86"/>
      <c r="G14" s="87"/>
      <c r="H14" s="94"/>
      <c r="I14" s="94"/>
      <c r="J14" s="94"/>
      <c r="K14" s="94"/>
      <c r="L14" s="94"/>
      <c r="M14" s="94"/>
      <c r="N14" s="94"/>
      <c r="O14" s="94"/>
      <c r="P14" s="94"/>
      <c r="Q14" s="93"/>
    </row>
    <row r="15" spans="1:21" s="12" customFormat="1" ht="33.75" customHeight="1" x14ac:dyDescent="0.15">
      <c r="B15" s="133" t="s">
        <v>102</v>
      </c>
      <c r="C15" s="73" t="s">
        <v>106</v>
      </c>
      <c r="D15" s="182" t="s">
        <v>91</v>
      </c>
      <c r="E15" s="183"/>
      <c r="F15" s="183"/>
      <c r="G15" s="184"/>
      <c r="H15" s="223">
        <v>1</v>
      </c>
      <c r="I15" s="226">
        <v>930366400</v>
      </c>
      <c r="J15" s="226">
        <f>+I15/SMMLV!D35</f>
        <v>1349.4229500112408</v>
      </c>
      <c r="K15" s="229">
        <f>+J15</f>
        <v>1349.4229500112408</v>
      </c>
      <c r="L15" s="238">
        <f>+K15</f>
        <v>1349.4229500112408</v>
      </c>
      <c r="M15" s="239"/>
      <c r="N15" s="232" t="s">
        <v>92</v>
      </c>
      <c r="O15" s="233"/>
      <c r="P15" s="213" t="s">
        <v>58</v>
      </c>
      <c r="Q15" s="93"/>
    </row>
    <row r="16" spans="1:21" s="12" customFormat="1" ht="33.75" customHeight="1" x14ac:dyDescent="0.15">
      <c r="B16" s="134"/>
      <c r="C16" s="73" t="s">
        <v>107</v>
      </c>
      <c r="D16" s="185"/>
      <c r="E16" s="186"/>
      <c r="F16" s="186"/>
      <c r="G16" s="187"/>
      <c r="H16" s="224"/>
      <c r="I16" s="227"/>
      <c r="J16" s="227"/>
      <c r="K16" s="230"/>
      <c r="L16" s="240"/>
      <c r="M16" s="241"/>
      <c r="N16" s="234"/>
      <c r="O16" s="235"/>
      <c r="P16" s="213"/>
      <c r="Q16" s="93"/>
    </row>
    <row r="17" spans="1:21" s="12" customFormat="1" ht="26" x14ac:dyDescent="0.15">
      <c r="B17" s="135"/>
      <c r="C17" s="73" t="s">
        <v>108</v>
      </c>
      <c r="D17" s="188"/>
      <c r="E17" s="189"/>
      <c r="F17" s="189"/>
      <c r="G17" s="190"/>
      <c r="H17" s="225"/>
      <c r="I17" s="228"/>
      <c r="J17" s="228"/>
      <c r="K17" s="231"/>
      <c r="L17" s="242"/>
      <c r="M17" s="243"/>
      <c r="N17" s="236"/>
      <c r="O17" s="237"/>
      <c r="P17" s="213"/>
      <c r="Q17" s="93"/>
    </row>
    <row r="18" spans="1:21" s="12" customFormat="1" x14ac:dyDescent="0.15">
      <c r="B18" s="13"/>
      <c r="C18" s="16"/>
      <c r="D18" s="16"/>
      <c r="E18" s="16"/>
      <c r="F18" s="16"/>
      <c r="G18" s="16"/>
      <c r="H18" s="7"/>
      <c r="I18" s="7"/>
      <c r="J18" s="17"/>
      <c r="K18" s="17"/>
      <c r="L18" s="18"/>
      <c r="M18" s="19"/>
      <c r="N18" s="19"/>
      <c r="O18" s="13"/>
    </row>
    <row r="19" spans="1:21" s="12" customFormat="1" ht="40" customHeight="1" x14ac:dyDescent="0.15">
      <c r="B19" s="52"/>
      <c r="C19" s="52"/>
      <c r="D19" s="52"/>
      <c r="E19" s="52"/>
      <c r="F19" s="53" t="s">
        <v>5</v>
      </c>
      <c r="G19" s="54" t="s">
        <v>19</v>
      </c>
      <c r="H19" s="55" t="s">
        <v>40</v>
      </c>
      <c r="I19" s="56"/>
      <c r="J19" s="21"/>
      <c r="K19" s="21"/>
      <c r="O19" s="13"/>
    </row>
    <row r="20" spans="1:21" s="12" customFormat="1" ht="13" x14ac:dyDescent="0.15">
      <c r="B20" s="57" t="s">
        <v>6</v>
      </c>
      <c r="C20" s="58"/>
      <c r="D20" s="58"/>
      <c r="E20" s="58"/>
      <c r="F20" s="59">
        <v>220397844</v>
      </c>
      <c r="G20" s="41">
        <f>F20/SMMLV!D43</f>
        <v>169.53680307692306</v>
      </c>
      <c r="H20" s="60">
        <f>((K15)/1)</f>
        <v>1349.4229500112408</v>
      </c>
      <c r="I20" s="7"/>
      <c r="J20" s="22">
        <f>+L15</f>
        <v>1349.4229500112408</v>
      </c>
      <c r="K20" s="22"/>
      <c r="L20" s="23"/>
      <c r="O20" s="13"/>
    </row>
    <row r="21" spans="1:21" s="12" customFormat="1" x14ac:dyDescent="0.15">
      <c r="B21" s="13"/>
      <c r="C21" s="7"/>
      <c r="D21" s="7"/>
      <c r="E21" s="7"/>
      <c r="F21" s="7"/>
      <c r="G21" s="7"/>
      <c r="H21" s="22"/>
      <c r="I21" s="23"/>
      <c r="J21" s="17"/>
      <c r="K21" s="17"/>
      <c r="L21" s="18"/>
      <c r="M21" s="19"/>
      <c r="N21" s="19"/>
      <c r="O21" s="13"/>
    </row>
    <row r="22" spans="1:21" s="12" customFormat="1" x14ac:dyDescent="0.15">
      <c r="B22" s="13"/>
      <c r="C22" s="7"/>
      <c r="D22" s="7"/>
      <c r="E22" s="7"/>
      <c r="F22" s="7"/>
      <c r="G22" s="7"/>
      <c r="H22" s="7"/>
      <c r="I22" s="37"/>
      <c r="J22" s="17"/>
      <c r="K22" s="17"/>
      <c r="L22" s="18"/>
      <c r="M22" s="19"/>
      <c r="N22" s="19"/>
      <c r="O22" s="13"/>
    </row>
    <row r="23" spans="1:21" s="12" customFormat="1" x14ac:dyDescent="0.15">
      <c r="B23" s="13"/>
      <c r="C23" s="7"/>
      <c r="D23" s="7"/>
      <c r="E23" s="7"/>
      <c r="F23" s="7"/>
      <c r="G23" s="7"/>
      <c r="H23" s="7"/>
      <c r="I23" s="24"/>
      <c r="J23" s="17"/>
      <c r="K23" s="17"/>
      <c r="L23" s="18"/>
      <c r="M23" s="19"/>
      <c r="N23" s="19"/>
      <c r="O23" s="13"/>
    </row>
    <row r="24" spans="1:21" s="12" customFormat="1" ht="27" customHeight="1" x14ac:dyDescent="0.15">
      <c r="B24" s="23"/>
      <c r="C24" s="23"/>
      <c r="E24" s="5"/>
      <c r="F24" s="127" t="s">
        <v>7</v>
      </c>
      <c r="G24" s="127"/>
      <c r="H24" s="127"/>
      <c r="I24" s="127"/>
      <c r="J24" s="127"/>
      <c r="K24" s="127"/>
      <c r="L24" s="5"/>
      <c r="M24" s="5"/>
      <c r="N24" s="19"/>
      <c r="O24" s="25"/>
      <c r="P24" s="25"/>
    </row>
    <row r="25" spans="1:21" s="12" customFormat="1" ht="134.25" customHeight="1" x14ac:dyDescent="0.15">
      <c r="B25" s="23"/>
      <c r="C25" s="23"/>
      <c r="F25" s="61" t="s">
        <v>0</v>
      </c>
      <c r="G25" s="61" t="s">
        <v>1</v>
      </c>
      <c r="H25" s="61" t="s">
        <v>8</v>
      </c>
      <c r="I25" s="61" t="s">
        <v>9</v>
      </c>
      <c r="J25" s="61" t="s">
        <v>38</v>
      </c>
      <c r="K25" s="61" t="s">
        <v>10</v>
      </c>
      <c r="M25" s="61" t="s">
        <v>20</v>
      </c>
      <c r="N25" s="61" t="s">
        <v>21</v>
      </c>
    </row>
    <row r="26" spans="1:21" s="27" customFormat="1" ht="54" customHeight="1" x14ac:dyDescent="0.15">
      <c r="B26" s="23"/>
      <c r="C26" s="23"/>
      <c r="F26" s="47" t="str">
        <f>$B$15</f>
        <v>MIRS LATINOAMERICA S.A.S</v>
      </c>
      <c r="G26" s="14" t="str">
        <f>C17</f>
        <v>JUDITH DEL SOCORRO GAMARRA NOVOA, 32.707.782: 30%</v>
      </c>
      <c r="H26" s="48" t="s">
        <v>93</v>
      </c>
      <c r="I26" s="26">
        <v>45407</v>
      </c>
      <c r="J26" s="14" t="s">
        <v>18</v>
      </c>
      <c r="K26" s="47" t="s">
        <v>58</v>
      </c>
      <c r="M26" s="14"/>
      <c r="N26" s="47" t="s">
        <v>58</v>
      </c>
    </row>
    <row r="27" spans="1:21" s="12" customFormat="1" x14ac:dyDescent="0.15">
      <c r="B27" s="23"/>
      <c r="C27" s="23"/>
      <c r="D27" s="13"/>
      <c r="E27" s="13"/>
      <c r="F27" s="7"/>
      <c r="G27" s="7"/>
      <c r="H27" s="7"/>
      <c r="I27" s="7"/>
      <c r="J27" s="7"/>
      <c r="K27" s="7"/>
      <c r="L27" s="7"/>
      <c r="M27" s="13"/>
      <c r="N27" s="19"/>
      <c r="O27" s="25"/>
    </row>
    <row r="28" spans="1:21" s="12" customFormat="1" x14ac:dyDescent="0.15">
      <c r="B28" s="13"/>
      <c r="C28" s="27"/>
      <c r="D28" s="7"/>
      <c r="E28" s="7"/>
      <c r="F28" s="7"/>
      <c r="G28" s="7"/>
      <c r="H28" s="7"/>
      <c r="I28" s="27"/>
      <c r="J28" s="24"/>
      <c r="K28" s="24"/>
      <c r="L28" s="28"/>
      <c r="M28" s="19"/>
      <c r="N28" s="19"/>
      <c r="O28" s="13"/>
    </row>
    <row r="29" spans="1:21" s="4" customFormat="1" ht="33.75" customHeight="1" thickBot="1" x14ac:dyDescent="0.2">
      <c r="A29" s="2"/>
      <c r="B29" s="93" t="s">
        <v>11</v>
      </c>
      <c r="C29" s="93"/>
      <c r="D29" s="93"/>
      <c r="E29" s="93"/>
      <c r="F29" s="93"/>
      <c r="G29" s="93"/>
      <c r="H29" s="93"/>
      <c r="I29" s="93"/>
      <c r="J29" s="93"/>
      <c r="K29" s="93"/>
      <c r="L29" s="93"/>
      <c r="M29" s="93"/>
      <c r="N29" s="93"/>
      <c r="O29" s="93"/>
      <c r="P29" s="93"/>
      <c r="U29" s="2"/>
    </row>
    <row r="30" spans="1:21" s="4" customFormat="1" ht="33.75" customHeight="1" x14ac:dyDescent="0.15">
      <c r="A30" s="2"/>
      <c r="B30" s="95" t="s">
        <v>22</v>
      </c>
      <c r="C30" s="96"/>
      <c r="D30" s="96"/>
      <c r="E30" s="97"/>
      <c r="F30" s="13"/>
      <c r="G30" s="104" t="s">
        <v>44</v>
      </c>
      <c r="H30" s="105"/>
      <c r="I30" s="105"/>
      <c r="J30" s="106"/>
      <c r="K30" s="107" t="s">
        <v>48</v>
      </c>
      <c r="L30" s="108"/>
      <c r="M30" s="111" t="s">
        <v>49</v>
      </c>
      <c r="N30" s="100" t="s">
        <v>50</v>
      </c>
      <c r="O30" s="13"/>
      <c r="P30" s="13"/>
      <c r="U30" s="2"/>
    </row>
    <row r="31" spans="1:21" s="4" customFormat="1" ht="230.25" customHeight="1" x14ac:dyDescent="0.15">
      <c r="A31" s="2"/>
      <c r="B31" s="98" t="s">
        <v>23</v>
      </c>
      <c r="C31" s="99" t="s">
        <v>24</v>
      </c>
      <c r="D31" s="62" t="s">
        <v>25</v>
      </c>
      <c r="E31" s="63" t="s">
        <v>42</v>
      </c>
      <c r="F31" s="13"/>
      <c r="G31" s="113" t="s">
        <v>45</v>
      </c>
      <c r="H31" s="114"/>
      <c r="I31" s="114"/>
      <c r="J31" s="115"/>
      <c r="K31" s="109"/>
      <c r="L31" s="110"/>
      <c r="M31" s="112"/>
      <c r="N31" s="101"/>
      <c r="O31" s="13"/>
      <c r="P31" s="13"/>
      <c r="U31" s="2"/>
    </row>
    <row r="32" spans="1:21" s="4" customFormat="1" ht="219.75" customHeight="1" x14ac:dyDescent="0.15">
      <c r="A32" s="2"/>
      <c r="B32" s="98"/>
      <c r="C32" s="99"/>
      <c r="D32" s="62" t="s">
        <v>43</v>
      </c>
      <c r="E32" s="72"/>
      <c r="F32" s="13"/>
      <c r="G32" s="116" t="s">
        <v>46</v>
      </c>
      <c r="H32" s="117"/>
      <c r="I32" s="62" t="s">
        <v>47</v>
      </c>
      <c r="J32" s="63" t="s">
        <v>26</v>
      </c>
      <c r="K32" s="121">
        <v>1</v>
      </c>
      <c r="L32" s="122"/>
      <c r="M32" s="125">
        <v>0.25</v>
      </c>
      <c r="N32" s="102">
        <v>0.25</v>
      </c>
      <c r="O32" s="13"/>
      <c r="P32" s="13"/>
      <c r="U32" s="2"/>
    </row>
    <row r="33" spans="1:21" s="4" customFormat="1" ht="33.75" customHeight="1" thickBot="1" x14ac:dyDescent="0.2">
      <c r="A33" s="2"/>
      <c r="B33" s="66">
        <f>K15</f>
        <v>1349.4229500112408</v>
      </c>
      <c r="C33" s="201">
        <f>+AVERAGE(B33:B34)</f>
        <v>1349.4229500112408</v>
      </c>
      <c r="D33" s="201"/>
      <c r="E33" s="201"/>
      <c r="F33" s="13"/>
      <c r="G33" s="118">
        <v>5</v>
      </c>
      <c r="H33" s="119"/>
      <c r="I33" s="67">
        <v>5</v>
      </c>
      <c r="J33" s="68">
        <f>G33+I33</f>
        <v>10</v>
      </c>
      <c r="K33" s="123"/>
      <c r="L33" s="124"/>
      <c r="M33" s="126"/>
      <c r="N33" s="103"/>
      <c r="O33" s="13"/>
      <c r="P33" s="13"/>
      <c r="U33" s="2"/>
    </row>
    <row r="34" spans="1:21" s="4" customFormat="1" ht="33.75" customHeight="1" x14ac:dyDescent="0.15">
      <c r="A34" s="2"/>
      <c r="B34" s="66"/>
      <c r="C34" s="201"/>
      <c r="D34" s="201"/>
      <c r="E34" s="201"/>
      <c r="F34" s="13"/>
      <c r="G34" s="13"/>
      <c r="H34" s="13"/>
      <c r="I34" s="13"/>
      <c r="J34" s="13"/>
      <c r="K34" s="13"/>
      <c r="L34" s="13"/>
      <c r="M34" s="13"/>
      <c r="N34" s="13"/>
      <c r="O34" s="13"/>
      <c r="P34" s="13"/>
      <c r="U34" s="2"/>
    </row>
    <row r="35" spans="1:21" s="4" customFormat="1" ht="33.75" customHeight="1" x14ac:dyDescent="0.15">
      <c r="A35" s="2"/>
      <c r="B35" s="13"/>
      <c r="C35" s="13"/>
      <c r="D35" s="13"/>
      <c r="E35" s="13"/>
      <c r="F35" s="13"/>
      <c r="G35" s="13"/>
      <c r="H35" s="13"/>
      <c r="I35" s="13"/>
      <c r="J35" s="13"/>
      <c r="K35" s="13"/>
      <c r="L35" s="13"/>
      <c r="M35" s="13"/>
      <c r="N35" s="13"/>
      <c r="O35" s="13"/>
      <c r="P35" s="13"/>
      <c r="U35" s="2"/>
    </row>
    <row r="36" spans="1:21" s="4" customFormat="1" ht="33.75" customHeight="1" x14ac:dyDescent="0.15">
      <c r="A36" s="2"/>
      <c r="B36" s="69" t="s">
        <v>5</v>
      </c>
      <c r="C36" s="69" t="s">
        <v>19</v>
      </c>
      <c r="D36" s="13"/>
      <c r="E36" s="13"/>
      <c r="F36" s="13"/>
      <c r="G36" s="13"/>
      <c r="H36" s="13"/>
      <c r="I36" s="13"/>
      <c r="J36" s="13"/>
      <c r="K36" s="13"/>
      <c r="L36" s="13"/>
      <c r="M36" s="13"/>
      <c r="N36" s="13"/>
      <c r="O36" s="13"/>
      <c r="P36" s="13"/>
      <c r="U36" s="2"/>
    </row>
    <row r="37" spans="1:21" s="4" customFormat="1" ht="33.75" customHeight="1" x14ac:dyDescent="0.15">
      <c r="A37" s="2"/>
      <c r="B37" s="70">
        <f>F20</f>
        <v>220397844</v>
      </c>
      <c r="C37" s="71">
        <f>B37/1300000</f>
        <v>169.53680307692306</v>
      </c>
      <c r="D37" s="13"/>
      <c r="E37" s="13"/>
      <c r="F37" s="13"/>
      <c r="G37" s="13"/>
      <c r="H37" s="13"/>
      <c r="I37" s="13"/>
      <c r="J37" s="13"/>
      <c r="K37" s="13"/>
      <c r="L37" s="13"/>
      <c r="M37" s="13"/>
      <c r="N37" s="13"/>
      <c r="O37" s="13"/>
      <c r="P37" s="13"/>
      <c r="U37" s="2"/>
    </row>
    <row r="38" spans="1:21" s="4" customFormat="1" ht="33.75" customHeight="1" thickBot="1" x14ac:dyDescent="0.2">
      <c r="A38" s="2"/>
      <c r="B38" s="13"/>
      <c r="C38" s="13"/>
      <c r="D38" s="13"/>
      <c r="E38" s="13"/>
      <c r="F38" s="13"/>
      <c r="G38" s="13"/>
      <c r="H38" s="13"/>
      <c r="I38" s="13"/>
      <c r="J38" s="13"/>
      <c r="K38" s="13"/>
      <c r="L38" s="13"/>
      <c r="M38" s="13"/>
      <c r="N38" s="13"/>
      <c r="O38" s="13"/>
      <c r="P38" s="13"/>
      <c r="U38" s="2"/>
    </row>
    <row r="39" spans="1:21" s="4" customFormat="1" ht="33.75" customHeight="1" x14ac:dyDescent="0.15">
      <c r="A39" s="2"/>
      <c r="B39" s="136" t="s">
        <v>51</v>
      </c>
      <c r="C39" s="137"/>
      <c r="D39" s="137"/>
      <c r="E39" s="137"/>
      <c r="F39" s="137"/>
      <c r="G39" s="138"/>
      <c r="H39" s="13"/>
      <c r="I39" s="160" t="s">
        <v>29</v>
      </c>
      <c r="J39" s="161"/>
      <c r="K39" s="161"/>
      <c r="L39" s="161"/>
      <c r="M39" s="162"/>
      <c r="N39" s="13"/>
      <c r="O39" s="13"/>
      <c r="P39" s="13"/>
      <c r="U39" s="2"/>
    </row>
    <row r="40" spans="1:21" s="4" customFormat="1" ht="78" customHeight="1" x14ac:dyDescent="0.15">
      <c r="A40" s="2"/>
      <c r="B40" s="139" t="s">
        <v>12</v>
      </c>
      <c r="C40" s="140"/>
      <c r="D40" s="141"/>
      <c r="E40" s="141"/>
      <c r="F40" s="142"/>
      <c r="G40" s="149" t="s">
        <v>27</v>
      </c>
      <c r="H40" s="13"/>
      <c r="I40" s="176" t="s">
        <v>12</v>
      </c>
      <c r="J40" s="178" t="s">
        <v>52</v>
      </c>
      <c r="K40" s="178"/>
      <c r="L40" s="178"/>
      <c r="M40" s="179" t="s">
        <v>30</v>
      </c>
      <c r="N40" s="13"/>
      <c r="O40" s="13"/>
      <c r="P40" s="13"/>
      <c r="U40" s="2"/>
    </row>
    <row r="41" spans="1:21" s="4" customFormat="1" ht="33.75" customHeight="1" x14ac:dyDescent="0.15">
      <c r="A41" s="2"/>
      <c r="B41" s="139"/>
      <c r="C41" s="143"/>
      <c r="D41" s="144"/>
      <c r="E41" s="144"/>
      <c r="F41" s="145"/>
      <c r="G41" s="149"/>
      <c r="H41" s="13"/>
      <c r="I41" s="177"/>
      <c r="J41" s="178"/>
      <c r="K41" s="178"/>
      <c r="L41" s="178"/>
      <c r="M41" s="180"/>
      <c r="N41" s="13"/>
      <c r="O41" s="13"/>
      <c r="P41" s="13"/>
      <c r="U41" s="2"/>
    </row>
    <row r="42" spans="1:21" s="4" customFormat="1" ht="33.75" customHeight="1" x14ac:dyDescent="0.15">
      <c r="A42" s="2"/>
      <c r="B42" s="139"/>
      <c r="C42" s="143"/>
      <c r="D42" s="144"/>
      <c r="E42" s="144"/>
      <c r="F42" s="145"/>
      <c r="G42" s="149"/>
      <c r="H42" s="13"/>
      <c r="I42" s="177"/>
      <c r="J42" s="178"/>
      <c r="K42" s="178"/>
      <c r="L42" s="178"/>
      <c r="M42" s="180"/>
      <c r="N42" s="13"/>
      <c r="O42" s="13"/>
      <c r="P42" s="13"/>
      <c r="U42" s="2"/>
    </row>
    <row r="43" spans="1:21" s="4" customFormat="1" ht="33.75" customHeight="1" x14ac:dyDescent="0.15">
      <c r="A43" s="2"/>
      <c r="B43" s="139"/>
      <c r="C43" s="143"/>
      <c r="D43" s="144"/>
      <c r="E43" s="144"/>
      <c r="F43" s="145"/>
      <c r="G43" s="149"/>
      <c r="H43" s="13"/>
      <c r="I43" s="177"/>
      <c r="J43" s="178"/>
      <c r="K43" s="178"/>
      <c r="L43" s="178"/>
      <c r="M43" s="180"/>
      <c r="N43" s="13"/>
      <c r="O43" s="13"/>
      <c r="P43" s="13"/>
      <c r="U43" s="2"/>
    </row>
    <row r="44" spans="1:21" s="4" customFormat="1" ht="33.75" customHeight="1" x14ac:dyDescent="0.15">
      <c r="A44" s="2"/>
      <c r="B44" s="139"/>
      <c r="C44" s="143"/>
      <c r="D44" s="144"/>
      <c r="E44" s="144"/>
      <c r="F44" s="145"/>
      <c r="G44" s="149"/>
      <c r="H44" s="13"/>
      <c r="I44" s="177"/>
      <c r="J44" s="178"/>
      <c r="K44" s="178"/>
      <c r="L44" s="178"/>
      <c r="M44" s="180"/>
      <c r="N44" s="13"/>
      <c r="O44" s="13"/>
      <c r="P44" s="13"/>
      <c r="U44" s="2"/>
    </row>
    <row r="45" spans="1:21" s="4" customFormat="1" ht="33.75" customHeight="1" x14ac:dyDescent="0.15">
      <c r="A45" s="2"/>
      <c r="B45" s="139"/>
      <c r="C45" s="143"/>
      <c r="D45" s="144"/>
      <c r="E45" s="144"/>
      <c r="F45" s="145"/>
      <c r="G45" s="149"/>
      <c r="H45" s="13"/>
      <c r="I45" s="177"/>
      <c r="J45" s="178"/>
      <c r="K45" s="178"/>
      <c r="L45" s="178"/>
      <c r="M45" s="180"/>
      <c r="N45" s="13"/>
      <c r="O45" s="13"/>
      <c r="P45" s="13"/>
      <c r="U45" s="2"/>
    </row>
    <row r="46" spans="1:21" s="4" customFormat="1" ht="33.75" customHeight="1" x14ac:dyDescent="0.15">
      <c r="A46" s="2"/>
      <c r="B46" s="139"/>
      <c r="C46" s="146"/>
      <c r="D46" s="147"/>
      <c r="E46" s="147"/>
      <c r="F46" s="148"/>
      <c r="G46" s="149"/>
      <c r="H46" s="13"/>
      <c r="I46" s="109"/>
      <c r="J46" s="178"/>
      <c r="K46" s="178"/>
      <c r="L46" s="178"/>
      <c r="M46" s="181"/>
      <c r="N46" s="13"/>
      <c r="O46" s="13"/>
      <c r="P46" s="13"/>
      <c r="U46" s="2"/>
    </row>
    <row r="47" spans="1:21" s="4" customFormat="1" ht="33.75" customHeight="1" x14ac:dyDescent="0.15">
      <c r="A47" s="2"/>
      <c r="B47" s="139" t="str">
        <f>B15</f>
        <v>MIRS LATINOAMERICA S.A.S</v>
      </c>
      <c r="C47" s="151" t="s">
        <v>28</v>
      </c>
      <c r="D47" s="122"/>
      <c r="E47" s="122"/>
      <c r="F47" s="152"/>
      <c r="G47" s="158">
        <v>20</v>
      </c>
      <c r="H47" s="13"/>
      <c r="I47" s="163" t="str">
        <f>+B15</f>
        <v>MIRS LATINOAMERICA S.A.S</v>
      </c>
      <c r="J47" s="165"/>
      <c r="K47" s="166"/>
      <c r="L47" s="167"/>
      <c r="M47" s="174">
        <v>1</v>
      </c>
      <c r="N47" s="13"/>
      <c r="O47" s="13"/>
      <c r="P47" s="13"/>
      <c r="U47" s="2"/>
    </row>
    <row r="48" spans="1:21" s="4" customFormat="1" ht="33.75" customHeight="1" x14ac:dyDescent="0.15">
      <c r="A48" s="2"/>
      <c r="B48" s="139"/>
      <c r="C48" s="153"/>
      <c r="D48" s="154"/>
      <c r="E48" s="154"/>
      <c r="F48" s="155"/>
      <c r="G48" s="158"/>
      <c r="H48" s="13"/>
      <c r="I48" s="163"/>
      <c r="J48" s="168"/>
      <c r="K48" s="169"/>
      <c r="L48" s="170"/>
      <c r="M48" s="174"/>
      <c r="N48" s="13"/>
      <c r="O48" s="13"/>
      <c r="P48" s="13"/>
      <c r="U48" s="2"/>
    </row>
    <row r="49" spans="1:21" s="4" customFormat="1" ht="33.75" customHeight="1" thickBot="1" x14ac:dyDescent="0.2">
      <c r="A49" s="2"/>
      <c r="B49" s="150"/>
      <c r="C49" s="156"/>
      <c r="D49" s="124"/>
      <c r="E49" s="124"/>
      <c r="F49" s="157"/>
      <c r="G49" s="159"/>
      <c r="H49" s="13"/>
      <c r="I49" s="164"/>
      <c r="J49" s="171"/>
      <c r="K49" s="172"/>
      <c r="L49" s="173"/>
      <c r="M49" s="175"/>
      <c r="N49" s="13"/>
      <c r="O49" s="13"/>
      <c r="P49" s="13"/>
      <c r="U49" s="2"/>
    </row>
    <row r="50" spans="1:21" s="4" customFormat="1" ht="33.75" customHeight="1" x14ac:dyDescent="0.15">
      <c r="A50" s="2"/>
      <c r="B50" s="13"/>
      <c r="C50" s="13"/>
      <c r="D50" s="13"/>
      <c r="E50" s="13"/>
      <c r="F50" s="13"/>
      <c r="G50" s="13"/>
      <c r="H50" s="13"/>
      <c r="I50" s="13"/>
      <c r="J50" s="13"/>
      <c r="K50" s="13"/>
      <c r="L50" s="13"/>
      <c r="M50" s="13"/>
      <c r="N50" s="13"/>
      <c r="O50" s="13"/>
      <c r="P50" s="13"/>
      <c r="U50" s="2"/>
    </row>
    <row r="51" spans="1:21" s="4" customFormat="1" ht="12" customHeight="1" x14ac:dyDescent="0.15">
      <c r="A51" s="2"/>
      <c r="B51" s="2"/>
      <c r="C51" s="3"/>
      <c r="D51" s="3"/>
      <c r="E51" s="3"/>
      <c r="F51" s="3"/>
      <c r="I51" s="2"/>
      <c r="J51" s="5"/>
      <c r="K51" s="38"/>
      <c r="L51" s="38"/>
      <c r="M51" s="38"/>
      <c r="N51" s="38"/>
      <c r="O51" s="38"/>
      <c r="P51" s="5"/>
      <c r="T51" s="2"/>
    </row>
    <row r="52" spans="1:21" s="4" customFormat="1" x14ac:dyDescent="0.15">
      <c r="A52" s="2"/>
      <c r="B52" s="13"/>
      <c r="C52" s="7"/>
      <c r="D52" s="2"/>
      <c r="E52" s="2"/>
      <c r="F52" s="2"/>
      <c r="G52" s="2"/>
      <c r="H52" s="2"/>
      <c r="I52" s="2"/>
      <c r="J52" s="2"/>
      <c r="K52" s="3"/>
      <c r="L52" s="3"/>
      <c r="M52" s="3"/>
      <c r="N52" s="3"/>
      <c r="T52" s="2"/>
    </row>
    <row r="53" spans="1:21" s="4" customFormat="1" ht="87" customHeight="1" x14ac:dyDescent="0.15">
      <c r="A53" s="2"/>
      <c r="B53" s="133" t="s">
        <v>12</v>
      </c>
      <c r="C53" s="191" t="s">
        <v>53</v>
      </c>
      <c r="D53" s="192"/>
      <c r="E53" s="192"/>
      <c r="F53" s="192"/>
      <c r="G53" s="193"/>
      <c r="H53" s="133" t="s">
        <v>13</v>
      </c>
      <c r="I53" s="2"/>
      <c r="J53" s="133" t="s">
        <v>12</v>
      </c>
      <c r="K53" s="191" t="s">
        <v>31</v>
      </c>
      <c r="L53" s="192"/>
      <c r="M53" s="192"/>
      <c r="N53" s="193"/>
      <c r="O53" s="133" t="s">
        <v>13</v>
      </c>
      <c r="T53" s="2"/>
    </row>
    <row r="54" spans="1:21" s="4" customFormat="1" x14ac:dyDescent="0.15">
      <c r="A54" s="2"/>
      <c r="B54" s="134"/>
      <c r="C54" s="194"/>
      <c r="D54" s="195"/>
      <c r="E54" s="195"/>
      <c r="F54" s="195"/>
      <c r="G54" s="196"/>
      <c r="H54" s="134"/>
      <c r="I54" s="2"/>
      <c r="J54" s="134"/>
      <c r="K54" s="194"/>
      <c r="L54" s="195"/>
      <c r="M54" s="195"/>
      <c r="N54" s="196"/>
      <c r="O54" s="134"/>
      <c r="T54" s="2"/>
    </row>
    <row r="55" spans="1:21" s="4" customFormat="1" x14ac:dyDescent="0.15">
      <c r="A55" s="2"/>
      <c r="B55" s="134"/>
      <c r="C55" s="194"/>
      <c r="D55" s="195"/>
      <c r="E55" s="195"/>
      <c r="F55" s="195"/>
      <c r="G55" s="196"/>
      <c r="H55" s="134"/>
      <c r="I55" s="2"/>
      <c r="J55" s="134"/>
      <c r="K55" s="194"/>
      <c r="L55" s="195"/>
      <c r="M55" s="195"/>
      <c r="N55" s="196"/>
      <c r="O55" s="134"/>
      <c r="T55" s="2"/>
    </row>
    <row r="56" spans="1:21" s="4" customFormat="1" x14ac:dyDescent="0.15">
      <c r="A56" s="2"/>
      <c r="B56" s="135"/>
      <c r="C56" s="197"/>
      <c r="D56" s="198"/>
      <c r="E56" s="198"/>
      <c r="F56" s="198"/>
      <c r="G56" s="199"/>
      <c r="H56" s="135"/>
      <c r="I56" s="2"/>
      <c r="J56" s="135"/>
      <c r="K56" s="197"/>
      <c r="L56" s="198"/>
      <c r="M56" s="198"/>
      <c r="N56" s="199"/>
      <c r="O56" s="135"/>
      <c r="T56" s="2"/>
    </row>
    <row r="57" spans="1:21" s="4" customFormat="1" x14ac:dyDescent="0.15">
      <c r="A57" s="2"/>
      <c r="B57" s="132" t="str">
        <f>B15</f>
        <v>MIRS LATINOAMERICA S.A.S</v>
      </c>
      <c r="C57" s="182" t="s">
        <v>18</v>
      </c>
      <c r="D57" s="183"/>
      <c r="E57" s="183"/>
      <c r="F57" s="183"/>
      <c r="G57" s="184"/>
      <c r="H57" s="132" t="s">
        <v>32</v>
      </c>
      <c r="I57" s="2"/>
      <c r="J57" s="132" t="str">
        <f>B15</f>
        <v>MIRS LATINOAMERICA S.A.S</v>
      </c>
      <c r="K57" s="182" t="s">
        <v>18</v>
      </c>
      <c r="L57" s="183"/>
      <c r="M57" s="183"/>
      <c r="N57" s="184"/>
      <c r="O57" s="132" t="s">
        <v>32</v>
      </c>
      <c r="T57" s="2"/>
    </row>
    <row r="58" spans="1:21" s="4" customFormat="1" x14ac:dyDescent="0.15">
      <c r="A58" s="2"/>
      <c r="B58" s="132"/>
      <c r="C58" s="185"/>
      <c r="D58" s="186"/>
      <c r="E58" s="186"/>
      <c r="F58" s="186"/>
      <c r="G58" s="187"/>
      <c r="H58" s="132"/>
      <c r="I58" s="2"/>
      <c r="J58" s="132"/>
      <c r="K58" s="185"/>
      <c r="L58" s="186"/>
      <c r="M58" s="186"/>
      <c r="N58" s="187"/>
      <c r="O58" s="132"/>
      <c r="T58" s="2"/>
    </row>
    <row r="59" spans="1:21" s="4" customFormat="1" x14ac:dyDescent="0.15">
      <c r="A59" s="2"/>
      <c r="B59" s="132"/>
      <c r="C59" s="188"/>
      <c r="D59" s="189"/>
      <c r="E59" s="189"/>
      <c r="F59" s="189"/>
      <c r="G59" s="190"/>
      <c r="H59" s="132"/>
      <c r="I59" s="2"/>
      <c r="J59" s="132"/>
      <c r="K59" s="188"/>
      <c r="L59" s="189"/>
      <c r="M59" s="189"/>
      <c r="N59" s="190"/>
      <c r="O59" s="132"/>
      <c r="T59" s="2"/>
    </row>
    <row r="60" spans="1:21" s="4" customFormat="1" ht="85" customHeight="1" thickBot="1" x14ac:dyDescent="0.2">
      <c r="A60" s="2"/>
      <c r="B60" s="2"/>
      <c r="C60" s="2"/>
      <c r="D60" s="2"/>
      <c r="E60" s="2"/>
      <c r="F60" s="2"/>
      <c r="G60" s="2"/>
      <c r="H60" s="2"/>
      <c r="I60" s="2"/>
      <c r="J60" s="2"/>
      <c r="K60" s="2"/>
      <c r="L60" s="3"/>
      <c r="M60" s="3"/>
      <c r="N60" s="3"/>
      <c r="O60" s="3"/>
      <c r="U60" s="2"/>
    </row>
    <row r="61" spans="1:21" s="4" customFormat="1" ht="65.25" customHeight="1" thickBot="1" x14ac:dyDescent="0.2">
      <c r="A61" s="2"/>
      <c r="B61" s="13" t="s">
        <v>14</v>
      </c>
      <c r="C61" s="78">
        <f>+J33+K32+M32+N32+G47+M47</f>
        <v>32.5</v>
      </c>
      <c r="D61" s="2"/>
      <c r="E61" s="2"/>
      <c r="F61" s="2"/>
      <c r="G61" s="2"/>
      <c r="H61" s="2"/>
      <c r="I61" s="2"/>
      <c r="J61" s="2"/>
      <c r="K61" s="2"/>
      <c r="L61" s="3"/>
      <c r="M61" s="3"/>
      <c r="N61" s="3"/>
      <c r="O61" s="3"/>
      <c r="U61" s="2"/>
    </row>
    <row r="62" spans="1:21" s="4" customFormat="1" x14ac:dyDescent="0.15">
      <c r="A62" s="2"/>
      <c r="D62" s="2"/>
      <c r="E62" s="2"/>
      <c r="F62" s="2"/>
      <c r="G62" s="2"/>
      <c r="H62" s="2"/>
      <c r="I62" s="2"/>
      <c r="J62" s="2"/>
      <c r="K62" s="2"/>
      <c r="L62" s="3"/>
      <c r="M62" s="3"/>
      <c r="N62" s="3"/>
      <c r="O62" s="3"/>
      <c r="U62" s="2"/>
    </row>
  </sheetData>
  <mergeCells count="68">
    <mergeCell ref="Q10:Q14"/>
    <mergeCell ref="H15:H17"/>
    <mergeCell ref="I15:I17"/>
    <mergeCell ref="J15:J17"/>
    <mergeCell ref="K15:K17"/>
    <mergeCell ref="P15:P17"/>
    <mergeCell ref="N15:O17"/>
    <mergeCell ref="Q15:Q17"/>
    <mergeCell ref="L15:M17"/>
    <mergeCell ref="L10:M14"/>
    <mergeCell ref="N10:O14"/>
    <mergeCell ref="P10:P14"/>
    <mergeCell ref="O57:O59"/>
    <mergeCell ref="B53:B56"/>
    <mergeCell ref="C53:G56"/>
    <mergeCell ref="H53:H56"/>
    <mergeCell ref="J53:J56"/>
    <mergeCell ref="K53:N56"/>
    <mergeCell ref="O53:O56"/>
    <mergeCell ref="B57:B59"/>
    <mergeCell ref="C57:G59"/>
    <mergeCell ref="H57:H59"/>
    <mergeCell ref="J57:J59"/>
    <mergeCell ref="K57:N59"/>
    <mergeCell ref="M47:M49"/>
    <mergeCell ref="B39:G39"/>
    <mergeCell ref="I39:M39"/>
    <mergeCell ref="B40:B46"/>
    <mergeCell ref="C40:F46"/>
    <mergeCell ref="G40:G46"/>
    <mergeCell ref="I40:I46"/>
    <mergeCell ref="J40:L46"/>
    <mergeCell ref="M40:M46"/>
    <mergeCell ref="B47:B49"/>
    <mergeCell ref="C47:F49"/>
    <mergeCell ref="G47:G49"/>
    <mergeCell ref="I47:I49"/>
    <mergeCell ref="J47:L49"/>
    <mergeCell ref="B30:E30"/>
    <mergeCell ref="G30:J30"/>
    <mergeCell ref="K30:L31"/>
    <mergeCell ref="M30:M31"/>
    <mergeCell ref="N30:N31"/>
    <mergeCell ref="B31:B32"/>
    <mergeCell ref="C31:C32"/>
    <mergeCell ref="G31:J31"/>
    <mergeCell ref="G32:H32"/>
    <mergeCell ref="K32:L33"/>
    <mergeCell ref="M32:M33"/>
    <mergeCell ref="N32:N33"/>
    <mergeCell ref="C33:E34"/>
    <mergeCell ref="G33:H33"/>
    <mergeCell ref="F24:K24"/>
    <mergeCell ref="B29:P29"/>
    <mergeCell ref="A2:P2"/>
    <mergeCell ref="A4:P4"/>
    <mergeCell ref="A5:O5"/>
    <mergeCell ref="A6:O6"/>
    <mergeCell ref="B8:P8"/>
    <mergeCell ref="B10:B14"/>
    <mergeCell ref="C10:C14"/>
    <mergeCell ref="D10:G14"/>
    <mergeCell ref="H10:H14"/>
    <mergeCell ref="I10:I14"/>
    <mergeCell ref="D15:G17"/>
    <mergeCell ref="B15:B17"/>
    <mergeCell ref="J10:J14"/>
    <mergeCell ref="K10:K14"/>
  </mergeCell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D43"/>
  <sheetViews>
    <sheetView topLeftCell="A13" workbookViewId="0">
      <selection activeCell="E29" sqref="E29"/>
    </sheetView>
  </sheetViews>
  <sheetFormatPr baseColWidth="10" defaultRowHeight="13" x14ac:dyDescent="0.15"/>
  <cols>
    <col min="4" max="4" width="13.33203125" bestFit="1" customWidth="1"/>
  </cols>
  <sheetData>
    <row r="1" spans="3:4" ht="14" thickBot="1" x14ac:dyDescent="0.2"/>
    <row r="2" spans="3:4" ht="45" x14ac:dyDescent="0.15">
      <c r="C2" s="29" t="s">
        <v>16</v>
      </c>
      <c r="D2" s="30" t="s">
        <v>17</v>
      </c>
    </row>
    <row r="3" spans="3:4" x14ac:dyDescent="0.15">
      <c r="C3" s="31">
        <v>1984</v>
      </c>
      <c r="D3" s="32">
        <v>11298</v>
      </c>
    </row>
    <row r="4" spans="3:4" x14ac:dyDescent="0.15">
      <c r="C4" s="33">
        <v>1985</v>
      </c>
      <c r="D4" s="34">
        <v>13558</v>
      </c>
    </row>
    <row r="5" spans="3:4" x14ac:dyDescent="0.15">
      <c r="C5" s="31">
        <v>1986</v>
      </c>
      <c r="D5" s="32">
        <v>16811</v>
      </c>
    </row>
    <row r="6" spans="3:4" x14ac:dyDescent="0.15">
      <c r="C6" s="33">
        <v>1987</v>
      </c>
      <c r="D6" s="34">
        <v>20510</v>
      </c>
    </row>
    <row r="7" spans="3:4" x14ac:dyDescent="0.15">
      <c r="C7" s="31">
        <v>1988</v>
      </c>
      <c r="D7" s="32">
        <v>25637</v>
      </c>
    </row>
    <row r="8" spans="3:4" x14ac:dyDescent="0.15">
      <c r="C8" s="33">
        <v>1989</v>
      </c>
      <c r="D8" s="34">
        <v>32560</v>
      </c>
    </row>
    <row r="9" spans="3:4" x14ac:dyDescent="0.15">
      <c r="C9" s="31">
        <v>1990</v>
      </c>
      <c r="D9" s="32">
        <v>41025</v>
      </c>
    </row>
    <row r="10" spans="3:4" x14ac:dyDescent="0.15">
      <c r="C10" s="33">
        <v>1991</v>
      </c>
      <c r="D10" s="34">
        <v>51720</v>
      </c>
    </row>
    <row r="11" spans="3:4" x14ac:dyDescent="0.15">
      <c r="C11" s="31">
        <v>1992</v>
      </c>
      <c r="D11" s="32">
        <v>65190</v>
      </c>
    </row>
    <row r="12" spans="3:4" x14ac:dyDescent="0.15">
      <c r="C12" s="33">
        <v>1993</v>
      </c>
      <c r="D12" s="34">
        <v>81510</v>
      </c>
    </row>
    <row r="13" spans="3:4" x14ac:dyDescent="0.15">
      <c r="C13" s="31">
        <v>1994</v>
      </c>
      <c r="D13" s="32">
        <v>98700</v>
      </c>
    </row>
    <row r="14" spans="3:4" x14ac:dyDescent="0.15">
      <c r="C14" s="33">
        <v>1995</v>
      </c>
      <c r="D14" s="34">
        <v>118934</v>
      </c>
    </row>
    <row r="15" spans="3:4" x14ac:dyDescent="0.15">
      <c r="C15" s="31">
        <v>1996</v>
      </c>
      <c r="D15" s="32">
        <v>142125</v>
      </c>
    </row>
    <row r="16" spans="3:4" x14ac:dyDescent="0.15">
      <c r="C16" s="33">
        <v>1997</v>
      </c>
      <c r="D16" s="34">
        <v>172005</v>
      </c>
    </row>
    <row r="17" spans="3:4" x14ac:dyDescent="0.15">
      <c r="C17" s="31">
        <v>1998</v>
      </c>
      <c r="D17" s="32">
        <v>203826</v>
      </c>
    </row>
    <row r="18" spans="3:4" x14ac:dyDescent="0.15">
      <c r="C18" s="33">
        <v>1999</v>
      </c>
      <c r="D18" s="34">
        <v>236460</v>
      </c>
    </row>
    <row r="19" spans="3:4" x14ac:dyDescent="0.15">
      <c r="C19" s="31">
        <v>2000</v>
      </c>
      <c r="D19" s="32">
        <v>260100</v>
      </c>
    </row>
    <row r="20" spans="3:4" x14ac:dyDescent="0.15">
      <c r="C20" s="33">
        <v>2001</v>
      </c>
      <c r="D20" s="34">
        <v>286000</v>
      </c>
    </row>
    <row r="21" spans="3:4" x14ac:dyDescent="0.15">
      <c r="C21" s="31">
        <v>2002</v>
      </c>
      <c r="D21" s="32">
        <v>309000</v>
      </c>
    </row>
    <row r="22" spans="3:4" x14ac:dyDescent="0.15">
      <c r="C22" s="33">
        <v>2003</v>
      </c>
      <c r="D22" s="34">
        <v>332000</v>
      </c>
    </row>
    <row r="23" spans="3:4" x14ac:dyDescent="0.15">
      <c r="C23" s="31">
        <v>2004</v>
      </c>
      <c r="D23" s="32">
        <v>358000</v>
      </c>
    </row>
    <row r="24" spans="3:4" x14ac:dyDescent="0.15">
      <c r="C24" s="33">
        <v>2005</v>
      </c>
      <c r="D24" s="34">
        <v>381500</v>
      </c>
    </row>
    <row r="25" spans="3:4" x14ac:dyDescent="0.15">
      <c r="C25" s="31">
        <v>2006</v>
      </c>
      <c r="D25" s="32">
        <v>408000</v>
      </c>
    </row>
    <row r="26" spans="3:4" x14ac:dyDescent="0.15">
      <c r="C26" s="33">
        <v>2007</v>
      </c>
      <c r="D26" s="34">
        <v>433700</v>
      </c>
    </row>
    <row r="27" spans="3:4" x14ac:dyDescent="0.15">
      <c r="C27" s="31">
        <v>2008</v>
      </c>
      <c r="D27" s="32">
        <v>461500</v>
      </c>
    </row>
    <row r="28" spans="3:4" x14ac:dyDescent="0.15">
      <c r="C28" s="33">
        <v>2009</v>
      </c>
      <c r="D28" s="34">
        <v>496900</v>
      </c>
    </row>
    <row r="29" spans="3:4" x14ac:dyDescent="0.15">
      <c r="C29" s="31">
        <v>2010</v>
      </c>
      <c r="D29" s="32">
        <v>515000</v>
      </c>
    </row>
    <row r="30" spans="3:4" x14ac:dyDescent="0.15">
      <c r="C30" s="33">
        <v>2011</v>
      </c>
      <c r="D30" s="34">
        <v>535600</v>
      </c>
    </row>
    <row r="31" spans="3:4" x14ac:dyDescent="0.15">
      <c r="C31" s="31">
        <v>2012</v>
      </c>
      <c r="D31" s="32">
        <v>566700</v>
      </c>
    </row>
    <row r="32" spans="3:4" x14ac:dyDescent="0.15">
      <c r="C32" s="33">
        <v>2013</v>
      </c>
      <c r="D32" s="34">
        <v>589500</v>
      </c>
    </row>
    <row r="33" spans="3:4" x14ac:dyDescent="0.15">
      <c r="C33" s="31">
        <v>2014</v>
      </c>
      <c r="D33" s="32">
        <v>616000</v>
      </c>
    </row>
    <row r="34" spans="3:4" x14ac:dyDescent="0.15">
      <c r="C34" s="33">
        <v>2015</v>
      </c>
      <c r="D34" s="34">
        <v>644350</v>
      </c>
    </row>
    <row r="35" spans="3:4" x14ac:dyDescent="0.15">
      <c r="C35" s="31">
        <v>2016</v>
      </c>
      <c r="D35" s="32">
        <v>689455</v>
      </c>
    </row>
    <row r="36" spans="3:4" x14ac:dyDescent="0.15">
      <c r="C36" s="33">
        <v>2017</v>
      </c>
      <c r="D36" s="34">
        <v>737717</v>
      </c>
    </row>
    <row r="37" spans="3:4" x14ac:dyDescent="0.15">
      <c r="C37" s="31">
        <v>2018</v>
      </c>
      <c r="D37" s="32">
        <v>781242</v>
      </c>
    </row>
    <row r="38" spans="3:4" x14ac:dyDescent="0.15">
      <c r="C38" s="33">
        <v>2019</v>
      </c>
      <c r="D38" s="34">
        <v>828116</v>
      </c>
    </row>
    <row r="39" spans="3:4" x14ac:dyDescent="0.15">
      <c r="C39" s="31">
        <v>2020</v>
      </c>
      <c r="D39" s="32">
        <v>877803</v>
      </c>
    </row>
    <row r="40" spans="3:4" x14ac:dyDescent="0.15">
      <c r="C40" s="33">
        <v>2021</v>
      </c>
      <c r="D40" s="34">
        <v>908526</v>
      </c>
    </row>
    <row r="41" spans="3:4" x14ac:dyDescent="0.15">
      <c r="C41" s="35">
        <v>2022</v>
      </c>
      <c r="D41" s="36">
        <v>1000000</v>
      </c>
    </row>
    <row r="42" spans="3:4" x14ac:dyDescent="0.15">
      <c r="C42" s="42">
        <v>2023</v>
      </c>
      <c r="D42" s="43">
        <v>1160000</v>
      </c>
    </row>
    <row r="43" spans="3:4" ht="14" thickBot="1" x14ac:dyDescent="0.2">
      <c r="C43" s="44">
        <v>2024</v>
      </c>
      <c r="D43" s="45">
        <v>1300000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CONSORCIO CANO</vt:lpstr>
      <vt:lpstr>CONSORCIO CBE CHIA</vt:lpstr>
      <vt:lpstr>CS CHIA JI</vt:lpstr>
      <vt:lpstr>C. INTERVENTOR VELNEC</vt:lpstr>
      <vt:lpstr>CONSORCIO TEKVIAL INGENIEROS</vt:lpstr>
      <vt:lpstr>MIRS</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Microsoft Office User</cp:lastModifiedBy>
  <dcterms:created xsi:type="dcterms:W3CDTF">1996-11-27T10:00:04Z</dcterms:created>
  <dcterms:modified xsi:type="dcterms:W3CDTF">2024-08-15T01:22:35Z</dcterms:modified>
</cp:coreProperties>
</file>