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mc:AlternateContent xmlns:mc="http://schemas.openxmlformats.org/markup-compatibility/2006">
    <mc:Choice Requires="x15">
      <x15ac:absPath xmlns:x15ac="http://schemas.microsoft.com/office/spreadsheetml/2010/11/ac" url="/Users/miltongarzon/Desktop/ALCALDIA DE CHIA/CONTRATACION 2024/EVALUACIONES 2024/CMA No.001 DE 2024/EVALUACION FINAL Y SUBSANACIONES FINALES AGOSTO/EVALAUCIONES/"/>
    </mc:Choice>
  </mc:AlternateContent>
  <xr:revisionPtr revIDLastSave="0" documentId="13_ncr:1_{A14F8335-4E8F-E64B-A92D-6C784F09306E}" xr6:coauthVersionLast="47" xr6:coauthVersionMax="47" xr10:uidLastSave="{00000000-0000-0000-0000-000000000000}"/>
  <bookViews>
    <workbookView xWindow="0" yWindow="880" windowWidth="34200" windowHeight="20000" tabRatio="859" activeTab="5" xr2:uid="{00000000-000D-0000-FFFF-FFFF00000000}"/>
  </bookViews>
  <sheets>
    <sheet name="CONSORCIO INTERCONDI - DHE 02" sheetId="36" r:id="rId1"/>
    <sheet name="CONSORCIO YERBABUENA" sheetId="32" r:id="rId2"/>
    <sheet name="CONSORCIO CAMINOS 2021" sheetId="35" r:id="rId3"/>
    <sheet name="CONSORCIO MEJORAMIENTO KBF" sheetId="31" r:id="rId4"/>
    <sheet name="GKAIROS SAS" sheetId="33" r:id="rId5"/>
    <sheet name="JAASIEL SAS" sheetId="34" r:id="rId6"/>
    <sheet name="SMMLV" sheetId="28" r:id="rId7"/>
  </sheets>
  <externalReferences>
    <externalReference r:id="rId8"/>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23" roundtripDataChecksum="WYWr2aNA51Gaj5LnqyuYqkR04sE2pjgckjl3YyfRjtg="/>
    </ext>
  </extLst>
</workbook>
</file>

<file path=xl/calcChain.xml><?xml version="1.0" encoding="utf-8"?>
<calcChain xmlns="http://schemas.openxmlformats.org/spreadsheetml/2006/main">
  <c r="C62" i="34" l="1"/>
  <c r="J33" i="34"/>
  <c r="J56" i="36" l="1"/>
  <c r="B56" i="36"/>
  <c r="B46" i="36"/>
  <c r="B36" i="36"/>
  <c r="C36" i="36" s="1"/>
  <c r="G25" i="36"/>
  <c r="F25" i="36"/>
  <c r="G19" i="36"/>
  <c r="K16" i="36"/>
  <c r="B33" i="36" s="1"/>
  <c r="J16" i="36"/>
  <c r="J15" i="36"/>
  <c r="K15" i="36" s="1"/>
  <c r="J58" i="35"/>
  <c r="B58" i="35"/>
  <c r="I48" i="35"/>
  <c r="B48" i="35"/>
  <c r="B38" i="35"/>
  <c r="C38" i="35" s="1"/>
  <c r="B35" i="35"/>
  <c r="B34" i="35"/>
  <c r="B33" i="35"/>
  <c r="C33" i="35" s="1"/>
  <c r="G26" i="35"/>
  <c r="F26" i="35"/>
  <c r="J20" i="35"/>
  <c r="H20" i="35"/>
  <c r="G20" i="35"/>
  <c r="J17" i="35"/>
  <c r="J16" i="35"/>
  <c r="L15" i="35"/>
  <c r="J15" i="35"/>
  <c r="B32" i="36" l="1"/>
  <c r="C32" i="36" s="1"/>
  <c r="H19" i="36"/>
  <c r="L15" i="36"/>
  <c r="J19" i="36" s="1"/>
  <c r="J17" i="34" l="1"/>
  <c r="K17" i="34" s="1"/>
  <c r="B35" i="34" s="1"/>
  <c r="J16" i="34"/>
  <c r="K16" i="34" s="1"/>
  <c r="B34" i="34" s="1"/>
  <c r="J15" i="34"/>
  <c r="K15" i="34" s="1"/>
  <c r="J58" i="34"/>
  <c r="B58" i="34"/>
  <c r="B48" i="34"/>
  <c r="B38" i="34"/>
  <c r="C38" i="34" s="1"/>
  <c r="G26" i="34"/>
  <c r="F26" i="34"/>
  <c r="G20" i="34"/>
  <c r="J16" i="33"/>
  <c r="K16" i="33" s="1"/>
  <c r="B33" i="33" s="1"/>
  <c r="J15" i="33"/>
  <c r="K15" i="33" s="1"/>
  <c r="J56" i="33"/>
  <c r="B56" i="33"/>
  <c r="B46" i="33"/>
  <c r="B36" i="33"/>
  <c r="C36" i="33" s="1"/>
  <c r="J32" i="33"/>
  <c r="C60" i="33" s="1"/>
  <c r="G25" i="33"/>
  <c r="F25" i="33"/>
  <c r="G19" i="33"/>
  <c r="B38" i="32"/>
  <c r="J20" i="32"/>
  <c r="K20" i="32" s="1"/>
  <c r="B41" i="32" s="1"/>
  <c r="J19" i="32"/>
  <c r="K19" i="32" s="1"/>
  <c r="B40" i="32" s="1"/>
  <c r="J18" i="32"/>
  <c r="K18" i="32" s="1"/>
  <c r="B39" i="32" s="1"/>
  <c r="J17" i="32"/>
  <c r="K17" i="32" s="1"/>
  <c r="J16" i="32"/>
  <c r="K16" i="32" s="1"/>
  <c r="B37" i="32" s="1"/>
  <c r="J15" i="32"/>
  <c r="K15" i="32" s="1"/>
  <c r="J64" i="32"/>
  <c r="B64" i="32"/>
  <c r="B54" i="32"/>
  <c r="B44" i="32"/>
  <c r="C44" i="32" s="1"/>
  <c r="G29" i="32"/>
  <c r="F29" i="32"/>
  <c r="G23" i="32"/>
  <c r="J15" i="31"/>
  <c r="K15" i="31" s="1"/>
  <c r="H18" i="31" s="1"/>
  <c r="J54" i="31"/>
  <c r="B54" i="31"/>
  <c r="B44" i="31"/>
  <c r="B34" i="31"/>
  <c r="C34" i="31" s="1"/>
  <c r="G24" i="31"/>
  <c r="F24" i="31"/>
  <c r="G18" i="31"/>
  <c r="L15" i="31" l="1"/>
  <c r="L15" i="34"/>
  <c r="J20" i="34" s="1"/>
  <c r="H20" i="34"/>
  <c r="B33" i="34"/>
  <c r="C33" i="34" s="1"/>
  <c r="L15" i="33"/>
  <c r="J19" i="33" s="1"/>
  <c r="H19" i="33"/>
  <c r="B32" i="33"/>
  <c r="C32" i="33" s="1"/>
  <c r="L15" i="32"/>
  <c r="J23" i="32" s="1"/>
  <c r="H23" i="32"/>
  <c r="B36" i="32"/>
  <c r="C36" i="32" s="1"/>
  <c r="B31" i="31"/>
  <c r="C31" i="31" s="1"/>
  <c r="J18" i="3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29" authorId="0" shapeId="0" xr:uid="{00000000-0006-0000-0100-000001000000}">
      <text>
        <r>
          <rPr>
            <b/>
            <sz val="9"/>
            <color rgb="FF000000"/>
            <rFont val="Tahoma"/>
            <family val="2"/>
          </rPr>
          <t>FORMATO 14</t>
        </r>
      </text>
    </comment>
    <comment ref="J39" authorId="0" shapeId="0" xr:uid="{00000000-0006-0000-0100-000002000000}">
      <text>
        <r>
          <rPr>
            <b/>
            <sz val="9"/>
            <color rgb="FF000000"/>
            <rFont val="Tahoma"/>
            <family val="2"/>
          </rPr>
          <t>FORMATO 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3" authorId="0" shapeId="0" xr:uid="{00000000-0006-0000-0300-000001000000}">
      <text>
        <r>
          <rPr>
            <b/>
            <sz val="9"/>
            <color rgb="FF000000"/>
            <rFont val="Tahoma"/>
            <family val="2"/>
          </rPr>
          <t>FORMATO 14</t>
        </r>
      </text>
    </comment>
    <comment ref="J47" authorId="0" shapeId="0" xr:uid="{00000000-0006-0000-0300-000002000000}">
      <text>
        <r>
          <rPr>
            <b/>
            <sz val="9"/>
            <color rgb="FF000000"/>
            <rFont val="Tahoma"/>
            <family val="2"/>
          </rPr>
          <t>FORMATO 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0" authorId="0" shapeId="0" xr:uid="{00000000-0006-0000-0000-000001000000}">
      <text>
        <r>
          <rPr>
            <b/>
            <sz val="9"/>
            <color rgb="FF000000"/>
            <rFont val="Tahoma"/>
            <family val="2"/>
          </rPr>
          <t>FORMATO 14</t>
        </r>
      </text>
    </comment>
    <comment ref="J41" authorId="0" shapeId="0" xr:uid="{00000000-0006-0000-0000-000002000000}">
      <text>
        <r>
          <rPr>
            <b/>
            <sz val="9"/>
            <color rgb="FF000000"/>
            <rFont val="Tahoma"/>
            <family val="2"/>
          </rPr>
          <t>FORMATO 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28" authorId="0" shapeId="0" xr:uid="{00000000-0006-0000-0200-000001000000}">
      <text>
        <r>
          <rPr>
            <b/>
            <sz val="9"/>
            <color rgb="FF000000"/>
            <rFont val="Tahoma"/>
            <family val="2"/>
          </rPr>
          <t>FORMATO 14</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29" authorId="0" shapeId="0" xr:uid="{00000000-0006-0000-0400-000001000000}">
      <text>
        <r>
          <rPr>
            <b/>
            <sz val="9"/>
            <color rgb="FF000000"/>
            <rFont val="Tahoma"/>
            <family val="2"/>
          </rPr>
          <t>FORMATO 14</t>
        </r>
      </text>
    </comment>
    <comment ref="J39" authorId="0" shapeId="0" xr:uid="{00000000-0006-0000-0400-000002000000}">
      <text>
        <r>
          <rPr>
            <b/>
            <sz val="9"/>
            <color rgb="FF000000"/>
            <rFont val="Tahoma"/>
            <family val="2"/>
          </rPr>
          <t>FORMATO 6</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EDAZA</author>
  </authors>
  <commentList>
    <comment ref="N30" authorId="0" shapeId="0" xr:uid="{00000000-0006-0000-0500-000001000000}">
      <text>
        <r>
          <rPr>
            <b/>
            <sz val="9"/>
            <color rgb="FF000000"/>
            <rFont val="Tahoma"/>
            <family val="2"/>
          </rPr>
          <t>FORMATO 14</t>
        </r>
      </text>
    </comment>
  </commentList>
</comments>
</file>

<file path=xl/sharedStrings.xml><?xml version="1.0" encoding="utf-8"?>
<sst xmlns="http://schemas.openxmlformats.org/spreadsheetml/2006/main" count="493" uniqueCount="108">
  <si>
    <t>Proponente</t>
  </si>
  <si>
    <t>Integrantes</t>
  </si>
  <si>
    <t>Participacion</t>
  </si>
  <si>
    <t xml:space="preserve"> Valor en $</t>
  </si>
  <si>
    <t>Valor en SMMLV</t>
  </si>
  <si>
    <t>P.O. Valor en $</t>
  </si>
  <si>
    <t>Presupuesto Oficial</t>
  </si>
  <si>
    <t>2. REGISTRO UNICO DE PROPONENTES</t>
  </si>
  <si>
    <t>No. De Certificado</t>
  </si>
  <si>
    <t>Fecha de expediciòn</t>
  </si>
  <si>
    <t xml:space="preserve">Verificado </t>
  </si>
  <si>
    <t>3. CRITERIOS DE EVALUACIÓN, ASIGNACIÓN DE PUNTAJE Y CRITERIOS DE DESEMPATE</t>
  </si>
  <si>
    <t>PROPONENTE</t>
  </si>
  <si>
    <t>DESCUENTO PUNTAJE</t>
  </si>
  <si>
    <t>TOTAL PUNTOS</t>
  </si>
  <si>
    <t>CUMPLE</t>
  </si>
  <si>
    <t>Año</t>
  </si>
  <si>
    <t>Salario mínimo mensual</t>
  </si>
  <si>
    <t>VERIFICADO</t>
  </si>
  <si>
    <t>P.O. Valor SMMLV</t>
  </si>
  <si>
    <t>“Formato 8 - Aceptación y cumplimiento de la formación académica y la experiencia del personal clave evaluable”</t>
  </si>
  <si>
    <t>CUMPLE  (SI/NO)</t>
  </si>
  <si>
    <t>FORMA DE VERIFICACIÓN Y ASIGNACIÓN DE PUNTAJE POR LA EXPERIENCIA DEL PROPONENTE</t>
  </si>
  <si>
    <t>CONTRATOS APORTADOS CONFORME EL VALOR EN SMMLV</t>
  </si>
  <si>
    <t>PROMEDIO DE CONTRATOS ACREDITADOS PARA EXPERIENCIA, EXPRESADO EN SMMLV</t>
  </si>
  <si>
    <t xml:space="preserve">TRM APLICADA </t>
  </si>
  <si>
    <t>PUNTAJE 10</t>
  </si>
  <si>
    <t>PUNTAJE(0-20)</t>
  </si>
  <si>
    <t>ACREDITA REQUISITO - FORMATO 7 – PUNTAJE DE INDUSTRIA NACIONAL
FORMATO 7A – PROMOCIÓN DE SERVICIOS NACIONALES O CON TRATO NACIONAL</t>
  </si>
  <si>
    <t>VINCULACIÓN DE PERSONAS CON DISCAPACIDAD</t>
  </si>
  <si>
    <t>PUNTAJE (0-1)</t>
  </si>
  <si>
    <t>Las Entidades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</si>
  <si>
    <t>ANEXO EVALUACION DE EXPERIENCIA, TECNICA Y PUNTUABLE CMA-001-2024</t>
  </si>
  <si>
    <t>INTERVENTORÍA TÉCNICA, ADMINISTRATIVA, FINANCIERA, AMBIENTAL Y SST PARA EL MEJORAMIENTO DE LAS VÍAS DEL MUNICIPIO DE CHÍA, CUNDINAMARCA.</t>
  </si>
  <si>
    <t>INTERVENTORÍA A PROYECTOS DE: CONSTRUCCIÓN O RECONSTRUCCIÓN O MEJORAMIENTO EN PAVIMENTO ASFÁLTICO O CONCRETO HIDRÁULICO O PLACA HUELLA DE VÍAS PRIMARIAS O SECUNDARIAS O VÍAS TERCIARIAS O VÍAS URBANAS O PISTAS DE AEROPUERTOS
Nota 1: Se aclara que también será válida la experiencia que haya sido ejecutada a través de interventoría a alguna de las actividades constructivas de la experiencia general para Vías en Asfalto Natural o
Asfaltita.
Nota 2: En caso que el proyecto a realizar la interventoría corresponda a pavimento articulado o adoquinado, también será válida la acreditación de la experiencia en este tipo de pavimento por parte de los Proponentes.</t>
  </si>
  <si>
    <t>El Proponente acreditará que la sumatoria de los
contratos aportados como experiencia es mayor o igual al cien por ciento (100 %) respecto del valor
total del Presupuesto Oficial establecido para el Proceso de Contratación expresado en SMMLV</t>
  </si>
  <si>
    <t>10.1.3 CLASIFICACIÓN DE LA EXPERIENCIA EN EL “CLASIFICADOR DE BIENES, OBRAS Y SERVICIOS DE LAS NACIONES UNIDAS”
Los contratos aportados para efectos de acreditación de la experiencia requerida deben estar clasificados en alguno de los siguientes códigos: 81101500 - 80101600</t>
  </si>
  <si>
    <t>CLASIFICACIÓN DE LA EXPERIENCIA EN EL “CLASIFICADOR DE BIENES, OBRAS Y SERVICIOS DE LAS NACIONES UNIDAS” 81101500 - 80101600</t>
  </si>
  <si>
    <t>1. EXPERIENCIA GENERAL, 2.2 INTERVENTORÍA A PROYECTOS DE MEJORAMIENTO EN VÍAS TERCIARIAS</t>
  </si>
  <si>
    <t>PROMEDIO - EXPERIENCIA EN SMMLV</t>
  </si>
  <si>
    <t xml:space="preserve">Valor en SMMLV por porcentaje de participación </t>
  </si>
  <si>
    <t>METODO (Media geométrica)</t>
  </si>
  <si>
    <t>TMR - VIGENTE 9 DE MAYO 2024, VALOR 3,902.63 COP</t>
  </si>
  <si>
    <t>4.2 EQUIPO DE TRABAJO (Personal Clave Evaluable)</t>
  </si>
  <si>
    <t>La asignación de puntaje relacionada con el “Equipo de trabajo (Personal Clave Evaluable)” se
realizará de la siguiente manera:</t>
  </si>
  <si>
    <t>4.2.1 EXPERIENCIA ESPECÍFICA ADICIONAL
La Entidad asignará cinco (5) puntos al Proponente que se comprometa con el diligenciamiento del
“Formato 9 - Experiencia y formación académica adicional del Personal Clave Evaluable” a acreditar
que tienen un (1) año de experiencia específica adicional a la definida en la “Matriz 4</t>
  </si>
  <si>
    <t>4.2.2 FORMACIÓN ACADÉMICA ADICIONAL
La Entidad asignará cinco (5) puntos al Proponente que se comprometa con el diligenciamiento del
“Formato 9 – Experiencia y formación académica adicional del Personal Clave Evaluable” a acreditar
que tienen una formación académica adicional a la definida en la “Matriz 4</t>
  </si>
  <si>
    <t>4.3 FACTOR DE SOSTENIBILIDAD
La Entidad asignará un (1) punto al Proponente que se comprometa con el diligenciamiento del
“Formato 12 – Factor de sostenibilidad”</t>
  </si>
  <si>
    <t>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t>
  </si>
  <si>
    <t xml:space="preserve">      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</si>
  <si>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4.4. APOYO A LA INDUSTRIA NACIONAL</t>
  </si>
  <si>
    <t>La Entidad asignará un (1) punto al Proponente que acredite el número mínimo de personas en condición de discapacidad, de acuerdo con el número total de trabajadores de la planta de su personal, en los términos señalados en el artículo 2.2.1.2.4.2.6. del Decreto 1082 de 2015.</t>
  </si>
  <si>
    <t>Asimismo, las Entidades deberán reducir durante la evaluación de las ofertas dos (2) puntos a los Proponentes que se les haya impuesto una o más multas o cláusulas penales durante el último año, contado a partir de la fecha prevista para el cierre del proceso, sin importar la cuantía y sin perjuicio de las demás consecuencias derivadas del incumplimiento. Esta reducción también afecta a los Consorcios y a las Uniones Temporales si alguno de sus integrantes se encuentra en la situación
anterior.</t>
  </si>
  <si>
    <t>CONSORCIO CAMINOS 2021</t>
  </si>
  <si>
    <t>PABLO MAURICIO CASTRO AVILA AA24737618
FUNDACION CAMINOS INTEGRALES FUNCAMINOS AA24737662</t>
  </si>
  <si>
    <t>PABLO MAURICIO CASTRO AVILA 15 DE ABRIL DE 2024
FUNDACION CAMINOS INTEGRALES FUNCAMINOS 15 DE ABRIL DE 2024</t>
  </si>
  <si>
    <t>DILIGENCIA EL FORMATO 8 FIRMADO POR EL REPRESENTANTE LEGAL</t>
  </si>
  <si>
    <t>PABLO MAURICIO CASTRO AVILA 50%
FUNDACION CAMINOS INTEGRALES 50%</t>
  </si>
  <si>
    <t>CONSORCIO INTERCONDI - DHE 02</t>
  </si>
  <si>
    <t>INTERCONDI SAS 90%
DHE INGENIERIA SAS 10%</t>
  </si>
  <si>
    <t>INTERCONDI SAS AA24831228
DHE INGENIERIA SAS 10% AA24718289</t>
  </si>
  <si>
    <t>INTERCONDI SAS 05/05/2024
DHE INGENIERIA SAS 11/04/2024</t>
  </si>
  <si>
    <t>CONSORCIO MEJORAMIENTO KBF</t>
  </si>
  <si>
    <t>CONINARQ S.A.S 60%
KAMAL AUGUSTO BEJARANO FERNÁNDEZ 40%</t>
  </si>
  <si>
    <t>INTERVENTORÍA TÉCNICA, ADMINISTRATIVA, FINANCIERA, Y SOCIO AMBIENTAL PARA LA CONSTRUCCIÓN DE ACCESOS A BARRIOS Y PAVIMENTOS LOCALES, PROGRAMA DE PAVIMENTOS LOCALES GRUPO I: LOCALIDADES DE BOSA, CHAPINERO, KENNEDY Y SUBA - GRUPO II: LOCALIDADES DE ANTONIO NARIÑO, CIUDAD BOLIVAR, LOS MARTIRES, SANTAFE Y USME, EN BOGOTA, D.C.</t>
  </si>
  <si>
    <t>ACREDITA CODIGO 81101500</t>
  </si>
  <si>
    <t>CONSORCIO YERBABUENA</t>
  </si>
  <si>
    <t>CONSTRUCTORA SANTOSP S.A.S. 48%
DIAMONDI S.A.S. 48%
BIMSOL S.A.S. 4%</t>
  </si>
  <si>
    <t>INTERVENTORÍA TÉCNICA, ADMINISTRATIVA Y FINANCIERA AL CONTRATO DE OBRA PÚBLICA NO 124 DE 2018 CUYO OBJETO ES: REHABILITACIÓN Y MANTENIMIENTO DEL CORREDOR VIAL SHELL - ARBELÁEZ - SAN BERNARDO MUNICIPIO DE ARBELÁEZ CUNDINAMARCA</t>
  </si>
  <si>
    <t>INTERVENTORÍA TÉCNICA, FINANCIERA Y ADMINISTRATIVA DEL CONTRATO DE MANTENIMIENTO RUTINARIO DE VÍA TERCIARIA DENOMINADA EL TEJAR AGUAS CLARAS</t>
  </si>
  <si>
    <t>INTERVENTORÍA INTEGRAL PARA EL MEJORAMIENTO DE VÍAS RURALES MEDIANTE LA CONSTRUCCIÓN DE ALCANTARILLAS EN LA ZONA RURAL DEL MUNICIPIO DE ORTEGA TOLIMA</t>
  </si>
  <si>
    <t>INTERVENTORÍA EXTERNA TÉCNICA, ADMINISTRATIVA, FINANCIERA, CONTABLE Y JURÍDICA DE LA EJECUCIÓN DEL CONTRATO DE OBRA RESULTANTE DE LA LICITACIÓN PÚBLICA N° 101-19-03-LP006-2019 MEJORAMIENTO DE VÍAS RURALES DEL MUNICIPIO DE PAIME GRUPO 4</t>
  </si>
  <si>
    <t>INTERVENTORÍA TÉCNICA, ADMINISTRATIVA, CONTABLE, AMBIENTAL Y FINANCIERA PARA EL MEJORAMIENTO DE VÍAS TERCIARIAS, POR MEDIO DE LA CONSTRUCCIÓN DE PLACA HUELLA EN LAS VEREDAS SOCHAQUIRA ARRIBA, SOCHAQUIRA ABAJO, PLAZA ARRIBA, VOLCÁN, FONZAQUE DEL MUNICIPIO DE GUAYATA, BOYACÁ. MUNICIPIO DE GUAYATA – DEPARTAMENTO DE BOYACÁ</t>
  </si>
  <si>
    <t>INTERVENTORÍA TÉCNICA, ADMINISTRATIVA, FINANCIERA, CONTABLE Y JURÍDICA AL CONTRATO DE OBRA QUE TIENE COMO OBJETO: MEJORAMIENTO DE VÍAS TERCIARIAS EN UMBITA, BOYACÁ</t>
  </si>
  <si>
    <t>CONSTRUCTORA SANTOSP S.A.S. AA24796588
DIAMONDI S.A.S. 1yzCVWvH6Q
BIMSOL S.A.S. AA24835139</t>
  </si>
  <si>
    <t>CONSTRUCTORA SANTOSP S.A.S.</t>
  </si>
  <si>
    <t>CONSTRUCTORA SANTOSP S.A.S. 26/04/2024
DIAMONDI S.A.S. 06/05/2024
BIMSOL S.A.S. 06/05/2024</t>
  </si>
  <si>
    <t>GKAIROS S.A.S</t>
  </si>
  <si>
    <t>INTERVENTORÍA TÉCNICA, ADMINISTRATIVA Y FINANCIERA REHABILITACIÓN Y MANTENIMIENTO DE VÍAS URBANAS EN PAVIMENTO FLEXIBLE EN EL MUNICIPIO DE ZIPAQUIRÁ CUNDINAMARCA</t>
  </si>
  <si>
    <t>INTERVENTORÍA TÉCNICA ADMINISTRATIVA FINANCIERA Y AMBIENTAL A LA CONSTRUCCIÓN DE LA PRIMERA ETAPA DE LA VÍA CALLE 7 INICIANDO EN LA CRA 12 DEL MUNICIPIO DE ZIPAQUIRÁ</t>
  </si>
  <si>
    <t>GKAIROS S.A.S AA24750929</t>
  </si>
  <si>
    <t>GKAIROS S.A.S 16/04/2024</t>
  </si>
  <si>
    <t>JAASIEL INGENIERIA S.A.S.</t>
  </si>
  <si>
    <t>IINTERVENTORÍA INTEGRAL AL CONTRATO RESULTANTE DE LA LICITACIÓN PÚBLICA PARA EL MEJORAMIENTO DE LA CARRERA 9 ENTRE CALLE 17 Y CALLE 30 MEDIANTE LA PAVIMENTACIÓN EN CONCRETO RÍGIDO EN EL MUNICIPIO DE GRANADA - META.</t>
  </si>
  <si>
    <t>INTERVENTORÍA TÉCNICA, ADMINISTRATIVA Y FINANCIERA PARA EL MEJORAMIENTO DE LA MALLA VIAL URBANA ETAPA VI DEL MUNICIPIO DE MANZANARES</t>
  </si>
  <si>
    <t>INTERVENTORÍA TÉCNICA, ADMINISTRATIVA, FINANCIERA, CONTABLE, AMBIENTAL PARA LA CONSTRUCCIÓN Y/O MEJORAMIENTO DE PAVIMENTOS EN LA ZONA URBANA DEL MUNICIPIO DE RISARALDA CALDAS</t>
  </si>
  <si>
    <t>JAASIEL INGENIERIA S.A.S. AA24839233</t>
  </si>
  <si>
    <t>JAASIEL INGENIERIA S.A.S. 07/05/2024</t>
  </si>
  <si>
    <t>ACREDITA CODIGOS</t>
  </si>
  <si>
    <t>CONINARQ S.A.S jZSx7XKSSc
KAMAL AUGUSTO BEJARANO FERNÁNDEZ wPvZn9pUMN</t>
  </si>
  <si>
    <t>CONINARQ S.A.S 28/04/2024
KAMAL AUGUSTO BEJARANO FERNÁNDEZ 24/04/2024</t>
  </si>
  <si>
    <t>CONINARQ S.A.S</t>
  </si>
  <si>
    <t>El integrante CONINARQ S.A.S del consorcio según certificado tiene el 50% del personal</t>
  </si>
  <si>
    <t>INTERVENTORÍA TÉCNICA, ADMINISTRATIVA, AMBIENTAL Y DE CONTROL PRESUPUESTAL PARA LA PAVIMENTACIÓN DE LA INFRAESTRUCTURA VIAL DE UNAS VÍAS PRINCIPALES DEL MUNICIPIO DE SAN LORENZO, DEPARTAMENTO DE NARIÑO.</t>
  </si>
  <si>
    <t>ACREDITA LOS CODIGOS</t>
  </si>
  <si>
    <t>INTERVENTORÍA TÉCNICA, ADMINISTRATIVA, LEGAL DE CONTROL FINANCIERO, AMBIENTAL Y SOCIAL DE LA PAVIMENTACIÓN DE INFRAESTRUCTURA VIAL EN EL BARRIO EL DORADO ETAPA III MUNICIPIO DE MONTERÍA - DEPARTAMENTO DE CÓRDOBA.</t>
  </si>
  <si>
    <t xml:space="preserve">ACREDITA LOS CODIGOS </t>
  </si>
  <si>
    <t>INTERVENTORÍA TÉCNICA, ADMINISTRATIVA Y CONTABLE A LOS DISEÑOS Y OBRAS DE CONSTRUCCIÓN DE VÍAS PRIMARIAS Y SECUNDARIAS EN SECTORES DENTRO DE LA LOCALIDAD DE FONTIBÓN CELEBRADO CON LA SECRETARÍA DISTRITAL DE INTEGRACIÓN SOCIAL – SDLS.</t>
  </si>
  <si>
    <t>El integrante PABLO MAURICIO CASTRO AVILA del consorcio aporta la certificación del personal de trabajadores con discapacidad</t>
  </si>
  <si>
    <t>INTERVENTORÍA TÉCNICA, ADMINISTRATIVA Y FINANCIERA PARA EL MEJORAMIENTO CON EN CONCRETO RÍGIDO DE DIFERENTES VÍAS URBANAS EN EL BARRIO VILLAS DE SANTIAGO MUNICIPIO DE BARRANCA DE UPIA - META</t>
  </si>
  <si>
    <t>INTERVENTORÍA TÉCNICA, ADMINISTRATIVA Y FINANCIERA PARA EL MEJORAMIENTO DE LA VÍA SECUNDARIA QUE COMUNICA EL MUNICIPIO DE CABUYARO, PUENTE HUMEA, PUERTO LÓPEZ, FASE I, META</t>
  </si>
  <si>
    <t>ACREDITA CODIGO</t>
  </si>
  <si>
    <t>El integrante CONSTRUCTORA SANTOS S.A.S. del consorcio aporta la certiicación del personal de trabajadores con discapacidad</t>
  </si>
  <si>
    <t>El proponente GKAIROS S.A.S del consorcio aporta el personal de trabajadores con discapacidad</t>
  </si>
  <si>
    <t>ANEXA FORMATO SIN FIRMA DEL REPRESENTANTE LEGAL</t>
  </si>
  <si>
    <t>EL PROPONENTE SE ENCUENTRA RECHAZADO JURIDICAMENTE</t>
  </si>
  <si>
    <t>-</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</si>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</sst>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4" formatCode="_-&quot;$&quot;\ * #,##0.00_-;\-&quot;$&quot;\ * #,##0.00_-;_-&quot;$&quot;\ * &quot;-&quot;??_-;_-@_-"/>
    <numFmt numFmtId="43" formatCode="_-* #,##0.00_-;\-* #,##0.00_-;_-* &quot;-&quot;??_-;_-@_-"/>
    <numFmt numFmtId="164" formatCode="_ * #,##0_ ;_ * \-#,##0_ ;_ * &quot;-&quot;??_ ;_ @_ "/>
    <numFmt numFmtId="165" formatCode="[$$-240A]\ #,##0.00"/>
    <numFmt numFmtId="166" formatCode="&quot;$&quot;\ #,##0.00"/>
    <numFmt numFmtId="167" formatCode="&quot;$&quot;#,##0.00"/>
    <numFmt numFmtId="168" formatCode="[$$-240A]#,##0.00"/>
    <numFmt numFmtId="169" formatCode="_-* #,##0.00\ _P_t_s_-;\-* #,##0.00\ _P_t_s_-;_-* &quot;-&quot;??\ _P_t_s_-;_-@_-"/>
    <numFmt numFmtId="170" formatCode="_(&quot;$&quot;\ * #,##0.00_);_(&quot;$&quot;\ * \(#,##0.00\);_(&quot;$&quot;\ * &quot;-&quot;??_);_(@_)"/>
    <numFmt numFmtId="171" formatCode="_-* #,##0\ _P_t_s_-;\-* #,##0\ _P_t_s_-;_-* &quot;-&quot;??\ _P_t_s_-;_-@_-"/>
    <numFmt numFmtId="172" formatCode="[$$]\ #,##0.00;\-[$$]\ #,##0.00"/>
    <numFmt numFmtId="173" formatCode="_-* #,##0.00_-;\-* #,##0.00_-;_-* &quot;-&quot;_-;_-@_-"/>
  </numFmts>
  <fonts count="24" x14ac:knownFonts="1">
    <font>
      <sz val="10"/>
      <color rgb="FF000000"/>
      <name val="Arial"/>
      <scheme val="minor"/>
    </font>
    <font>
      <sz val="11"/>
      <color theme="1"/>
      <name val="Arial"/>
      <family val="2"/>
      <scheme val="minor"/>
    </font>
    <font>
      <sz val="10"/>
      <name val="Arial"/>
      <family val="2"/>
    </font>
    <font>
      <sz val="10"/>
      <name val="Arial"/>
      <family val="2"/>
    </font>
    <font>
      <b/>
      <sz val="9"/>
      <name val="Arial"/>
      <family val="2"/>
    </font>
    <font>
      <sz val="9"/>
      <name val="Arial"/>
      <family val="2"/>
    </font>
    <font>
      <sz val="9"/>
      <color theme="1"/>
      <name val="Arial"/>
      <family val="2"/>
    </font>
    <font>
      <sz val="10"/>
      <color rgb="FF000000"/>
      <name val="Arial"/>
      <family val="2"/>
      <scheme val="minor"/>
    </font>
    <font>
      <sz val="10"/>
      <color theme="1"/>
      <name val="Arial"/>
      <family val="2"/>
    </font>
    <font>
      <b/>
      <sz val="11"/>
      <color theme="1"/>
      <name val="Arial"/>
      <family val="2"/>
    </font>
    <font>
      <b/>
      <sz val="10"/>
      <name val="Arial"/>
      <family val="2"/>
    </font>
    <font>
      <b/>
      <sz val="14"/>
      <name val="Arial"/>
      <family val="2"/>
    </font>
    <font>
      <b/>
      <sz val="12"/>
      <name val="Arial"/>
      <family val="2"/>
    </font>
    <font>
      <sz val="12"/>
      <name val="Arial"/>
      <family val="2"/>
    </font>
    <font>
      <b/>
      <sz val="11"/>
      <name val="Arial"/>
      <family val="2"/>
    </font>
    <font>
      <sz val="11"/>
      <name val="Arial"/>
      <family val="2"/>
    </font>
    <font>
      <b/>
      <sz val="10"/>
      <color rgb="FFFF0000"/>
      <name val="Arial"/>
      <family val="2"/>
    </font>
    <font>
      <b/>
      <sz val="16"/>
      <name val="Arial"/>
      <family val="2"/>
    </font>
    <font>
      <b/>
      <sz val="12"/>
      <name val="Century Gothic"/>
      <family val="2"/>
    </font>
    <font>
      <b/>
      <sz val="9"/>
      <color rgb="FF000000"/>
      <name val="Tahoma"/>
      <family val="2"/>
    </font>
    <font>
      <b/>
      <sz val="10"/>
      <color theme="1"/>
      <name val="Arial"/>
      <family val="2"/>
    </font>
    <font>
      <sz val="9"/>
      <color rgb="FFFF0000"/>
      <name val="Arial"/>
      <family val="2"/>
    </font>
    <font>
      <b/>
      <sz val="9"/>
      <color rgb="FF00B0F0"/>
      <name val="Arial"/>
      <family val="2"/>
    </font>
    <font>
      <b/>
      <sz val="9"/>
      <color theme="1"/>
      <name val="Arial"/>
      <family val="2"/>
    </font>
  </fonts>
  <fills count="8">
    <fill>
      <patternFill patternType="none"/>
    </fill>
    <fill>
      <patternFill patternType="gray125"/>
    </fill>
    <fill>
      <patternFill patternType="solid">
        <fgColor rgb="FFF0F4FA"/>
      </patternFill>
    </fill>
    <fill>
      <patternFill patternType="solid">
        <fgColor rgb="FFFFFFFF"/>
      </patternFill>
    </fill>
    <fill>
      <patternFill patternType="solid">
        <fgColor rgb="FFD6EAF8"/>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rgb="FF979991"/>
      </left>
      <right style="medium">
        <color indexed="64"/>
      </right>
      <top style="medium">
        <color indexed="64"/>
      </top>
      <bottom style="thin">
        <color rgb="FF979991"/>
      </bottom>
      <diagonal/>
    </border>
    <border>
      <left style="medium">
        <color indexed="64"/>
      </left>
      <right/>
      <top style="thin">
        <color rgb="FF979991"/>
      </top>
      <bottom style="thin">
        <color rgb="FF979991"/>
      </bottom>
      <diagonal/>
    </border>
    <border>
      <left style="thin">
        <color rgb="FF979991"/>
      </left>
      <right style="medium">
        <color indexed="64"/>
      </right>
      <top style="thin">
        <color rgb="FF979991"/>
      </top>
      <bottom style="thin">
        <color rgb="FF97999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rgb="FF979991"/>
      </top>
      <bottom/>
      <diagonal/>
    </border>
    <border>
      <left style="thin">
        <color rgb="FF979991"/>
      </left>
      <right style="medium">
        <color indexed="64"/>
      </right>
      <top style="thin">
        <color rgb="FF979991"/>
      </top>
      <bottom/>
      <diagonal/>
    </border>
    <border>
      <left style="thin">
        <color rgb="FF979991"/>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6">
    <xf numFmtId="0" fontId="0" fillId="0" borderId="0"/>
    <xf numFmtId="0" fontId="2" fillId="0" borderId="0"/>
    <xf numFmtId="169" fontId="3" fillId="0" borderId="0" applyFont="0" applyFill="0" applyBorder="0" applyAlignment="0" applyProtection="0"/>
    <xf numFmtId="9" fontId="3" fillId="0" borderId="0" applyFont="0" applyFill="0" applyBorder="0" applyAlignment="0" applyProtection="0"/>
    <xf numFmtId="170" fontId="3"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3" fillId="0" borderId="0"/>
    <xf numFmtId="41" fontId="7" fillId="0" borderId="0" applyFont="0" applyFill="0" applyBorder="0" applyAlignment="0" applyProtection="0"/>
    <xf numFmtId="43" fontId="7"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170" fontId="2" fillId="0" borderId="0" applyFont="0" applyFill="0" applyBorder="0" applyAlignment="0" applyProtection="0"/>
  </cellStyleXfs>
  <cellXfs count="246">
    <xf numFmtId="0" fontId="0" fillId="0" borderId="0" xfId="0"/>
    <xf numFmtId="0" fontId="4" fillId="0" borderId="0" xfId="1" applyFont="1"/>
    <xf numFmtId="0" fontId="5" fillId="0" borderId="0" xfId="1" applyFont="1"/>
    <xf numFmtId="169" fontId="5" fillId="0" borderId="0" xfId="2" applyFont="1" applyFill="1"/>
    <xf numFmtId="164" fontId="5" fillId="0" borderId="0" xfId="2" applyNumberFormat="1" applyFont="1" applyFill="1"/>
    <xf numFmtId="0" fontId="4" fillId="0" borderId="0" xfId="1" applyFont="1" applyAlignment="1">
      <alignment vertical="center" wrapText="1"/>
    </xf>
    <xf numFmtId="165" fontId="5" fillId="0" borderId="0" xfId="1" applyNumberFormat="1" applyFont="1" applyAlignment="1">
      <alignment wrapText="1"/>
    </xf>
    <xf numFmtId="0" fontId="5" fillId="0" borderId="0" xfId="1" applyFont="1" applyAlignment="1">
      <alignment horizontal="center" vertical="center" wrapText="1"/>
    </xf>
    <xf numFmtId="9" fontId="5" fillId="0" borderId="0" xfId="1" applyNumberFormat="1" applyFont="1" applyAlignment="1">
      <alignment horizontal="center" vertical="center" wrapText="1"/>
    </xf>
    <xf numFmtId="14" fontId="5" fillId="0" borderId="0" xfId="1" applyNumberFormat="1" applyFont="1" applyAlignment="1">
      <alignment horizontal="center" vertical="center" wrapText="1"/>
    </xf>
    <xf numFmtId="9" fontId="5" fillId="0" borderId="0" xfId="1" quotePrefix="1" applyNumberFormat="1" applyFont="1" applyAlignment="1">
      <alignment horizontal="center" vertical="center" wrapText="1"/>
    </xf>
    <xf numFmtId="166" fontId="5" fillId="0" borderId="0" xfId="1" applyNumberFormat="1" applyFont="1" applyAlignment="1">
      <alignment horizontal="center" vertical="center" wrapText="1"/>
    </xf>
    <xf numFmtId="0" fontId="5" fillId="0" borderId="0" xfId="1" applyFont="1" applyAlignment="1">
      <alignment wrapText="1"/>
    </xf>
    <xf numFmtId="0" fontId="4" fillId="0" borderId="0" xfId="1" applyFont="1" applyAlignment="1">
      <alignment horizontal="center" vertical="center" wrapText="1"/>
    </xf>
    <xf numFmtId="0" fontId="5" fillId="0" borderId="1" xfId="1" applyFont="1" applyBorder="1" applyAlignment="1">
      <alignment horizontal="center" vertical="center" wrapText="1"/>
    </xf>
    <xf numFmtId="9" fontId="5" fillId="0" borderId="1" xfId="3" applyFont="1" applyBorder="1" applyAlignment="1">
      <alignment horizontal="center" vertical="center" wrapText="1"/>
    </xf>
    <xf numFmtId="0" fontId="5" fillId="0" borderId="0" xfId="1" quotePrefix="1" applyFont="1" applyAlignment="1">
      <alignment horizontal="center" vertical="center" wrapText="1"/>
    </xf>
    <xf numFmtId="167" fontId="5" fillId="0" borderId="0" xfId="3" applyNumberFormat="1" applyFont="1" applyFill="1" applyBorder="1" applyAlignment="1">
      <alignment horizontal="right" vertical="center" wrapText="1"/>
    </xf>
    <xf numFmtId="2" fontId="5" fillId="0" borderId="0" xfId="4" applyNumberFormat="1" applyFont="1" applyFill="1" applyBorder="1" applyAlignment="1">
      <alignment horizontal="center" vertical="center" wrapText="1"/>
    </xf>
    <xf numFmtId="2" fontId="5" fillId="0" borderId="0" xfId="1" quotePrefix="1" applyNumberFormat="1" applyFont="1" applyAlignment="1">
      <alignment horizontal="center" vertical="center" wrapText="1"/>
    </xf>
    <xf numFmtId="2" fontId="6" fillId="0" borderId="0" xfId="1" quotePrefix="1" applyNumberFormat="1" applyFont="1" applyAlignment="1">
      <alignment horizontal="center" vertical="center" wrapText="1"/>
    </xf>
    <xf numFmtId="171" fontId="4" fillId="0" borderId="0" xfId="2" applyNumberFormat="1" applyFont="1" applyFill="1" applyBorder="1" applyAlignment="1">
      <alignment horizontal="center" vertical="center" wrapText="1"/>
    </xf>
    <xf numFmtId="2" fontId="5" fillId="0" borderId="0" xfId="1" applyNumberFormat="1" applyFont="1" applyAlignment="1">
      <alignment horizontal="center" vertical="center" wrapText="1"/>
    </xf>
    <xf numFmtId="0" fontId="4" fillId="0" borderId="0" xfId="1" applyFont="1" applyAlignment="1">
      <alignment horizontal="left" vertical="center" wrapText="1"/>
    </xf>
    <xf numFmtId="9" fontId="5" fillId="0" borderId="0" xfId="3" applyFont="1" applyFill="1" applyBorder="1" applyAlignment="1">
      <alignment horizontal="center" vertical="center" wrapText="1"/>
    </xf>
    <xf numFmtId="2" fontId="4" fillId="0" borderId="0" xfId="1" applyNumberFormat="1" applyFont="1" applyAlignment="1">
      <alignment horizontal="center" vertical="center" wrapText="1"/>
    </xf>
    <xf numFmtId="0" fontId="4" fillId="0" borderId="1" xfId="1" applyFont="1" applyBorder="1" applyAlignment="1">
      <alignment horizontal="center" vertical="center" wrapText="1"/>
    </xf>
    <xf numFmtId="14" fontId="5" fillId="0" borderId="1" xfId="1" applyNumberFormat="1" applyFont="1" applyBorder="1" applyAlignment="1">
      <alignment horizontal="center" vertical="center" wrapText="1"/>
    </xf>
    <xf numFmtId="0" fontId="5" fillId="0" borderId="0" xfId="1" applyFont="1" applyAlignment="1">
      <alignment vertical="center" wrapText="1"/>
    </xf>
    <xf numFmtId="168" fontId="5" fillId="0" borderId="0" xfId="4" applyNumberFormat="1" applyFont="1" applyFill="1" applyBorder="1" applyAlignment="1">
      <alignment horizontal="right" vertical="center" wrapText="1"/>
    </xf>
    <xf numFmtId="0" fontId="9" fillId="2" borderId="24" xfId="0" applyFont="1" applyFill="1" applyBorder="1" applyAlignment="1">
      <alignment horizontal="center" vertical="center" wrapText="1"/>
    </xf>
    <xf numFmtId="0" fontId="9" fillId="2" borderId="25" xfId="0" applyFont="1" applyFill="1" applyBorder="1" applyAlignment="1">
      <alignment horizontal="center" vertical="center" wrapText="1"/>
    </xf>
    <xf numFmtId="1" fontId="8" fillId="2" borderId="26" xfId="0" applyNumberFormat="1" applyFont="1" applyFill="1" applyBorder="1" applyAlignment="1">
      <alignment horizontal="left" vertical="center" wrapText="1"/>
    </xf>
    <xf numFmtId="172" fontId="8" fillId="3" borderId="27" xfId="0" applyNumberFormat="1" applyFont="1" applyFill="1" applyBorder="1" applyAlignment="1">
      <alignment horizontal="right" vertical="center" wrapText="1"/>
    </xf>
    <xf numFmtId="1" fontId="8" fillId="4" borderId="26" xfId="0" applyNumberFormat="1" applyFont="1" applyFill="1" applyBorder="1" applyAlignment="1">
      <alignment horizontal="left" vertical="center" wrapText="1"/>
    </xf>
    <xf numFmtId="172" fontId="8" fillId="4" borderId="27" xfId="0" applyNumberFormat="1" applyFont="1" applyFill="1" applyBorder="1" applyAlignment="1">
      <alignment horizontal="right" vertical="center" wrapText="1"/>
    </xf>
    <xf numFmtId="1" fontId="8" fillId="0" borderId="26" xfId="0" applyNumberFormat="1" applyFont="1" applyBorder="1" applyAlignment="1">
      <alignment horizontal="left" vertical="center" wrapText="1"/>
    </xf>
    <xf numFmtId="172" fontId="8" fillId="0" borderId="27" xfId="0" applyNumberFormat="1" applyFont="1" applyBorder="1" applyAlignment="1">
      <alignment horizontal="right" vertical="center" wrapText="1"/>
    </xf>
    <xf numFmtId="173" fontId="5" fillId="0" borderId="0" xfId="11" applyNumberFormat="1" applyFont="1" applyFill="1" applyBorder="1" applyAlignment="1">
      <alignment horizontal="center" vertical="center" wrapText="1"/>
    </xf>
    <xf numFmtId="0" fontId="4" fillId="0" borderId="0" xfId="1" applyFont="1" applyAlignment="1">
      <alignment vertical="center" wrapText="1" shrinkToFit="1"/>
    </xf>
    <xf numFmtId="0" fontId="2" fillId="0" borderId="0" xfId="1" applyAlignment="1">
      <alignment horizontal="center" vertical="center" wrapText="1"/>
    </xf>
    <xf numFmtId="0" fontId="12" fillId="5" borderId="1" xfId="0" applyFont="1" applyFill="1" applyBorder="1" applyAlignment="1">
      <alignment horizontal="center" vertical="center" wrapText="1"/>
    </xf>
    <xf numFmtId="0" fontId="12" fillId="5" borderId="20"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6" fillId="5" borderId="20" xfId="0" applyFont="1" applyFill="1" applyBorder="1" applyAlignment="1">
      <alignment vertical="center" wrapText="1"/>
    </xf>
    <xf numFmtId="2" fontId="2" fillId="6" borderId="19" xfId="0" applyNumberFormat="1" applyFont="1" applyFill="1" applyBorder="1" applyAlignment="1">
      <alignment horizontal="center" vertical="center" wrapText="1"/>
    </xf>
    <xf numFmtId="0" fontId="12" fillId="0" borderId="22" xfId="0" applyFont="1" applyBorder="1" applyAlignment="1">
      <alignment horizontal="center" vertical="center" wrapText="1"/>
    </xf>
    <xf numFmtId="165" fontId="12" fillId="5" borderId="1" xfId="0" applyNumberFormat="1" applyFont="1" applyFill="1" applyBorder="1" applyAlignment="1">
      <alignment horizontal="center" vertical="center" wrapText="1"/>
    </xf>
    <xf numFmtId="165" fontId="12" fillId="0" borderId="1" xfId="0" applyNumberFormat="1" applyFont="1" applyBorder="1" applyAlignment="1">
      <alignment horizontal="center" vertical="center" wrapText="1"/>
    </xf>
    <xf numFmtId="2" fontId="12" fillId="0" borderId="1" xfId="0" applyNumberFormat="1" applyFont="1" applyBorder="1" applyAlignment="1">
      <alignment horizontal="center" vertical="center" wrapText="1"/>
    </xf>
    <xf numFmtId="0" fontId="17" fillId="0" borderId="0" xfId="1" applyFont="1" applyAlignment="1">
      <alignment horizontal="center" vertical="center"/>
    </xf>
    <xf numFmtId="0" fontId="17" fillId="0" borderId="0" xfId="1" applyFont="1" applyAlignment="1">
      <alignment horizontal="center" vertical="center" wrapText="1"/>
    </xf>
    <xf numFmtId="0" fontId="2" fillId="0" borderId="6" xfId="1" applyBorder="1" applyAlignment="1">
      <alignment wrapText="1"/>
    </xf>
    <xf numFmtId="165" fontId="10" fillId="0" borderId="1" xfId="1" applyNumberFormat="1" applyFont="1" applyBorder="1" applyAlignment="1">
      <alignment horizontal="center" vertical="center" wrapText="1"/>
    </xf>
    <xf numFmtId="171" fontId="10" fillId="0" borderId="1" xfId="2" applyNumberFormat="1" applyFont="1" applyFill="1" applyBorder="1" applyAlignment="1">
      <alignment horizontal="center" vertical="center" wrapText="1"/>
    </xf>
    <xf numFmtId="0" fontId="10" fillId="0" borderId="7" xfId="1" applyFont="1" applyBorder="1" applyAlignment="1">
      <alignment horizontal="left" vertical="center" wrapText="1"/>
    </xf>
    <xf numFmtId="0" fontId="10" fillId="0" borderId="8" xfId="1" applyFont="1" applyBorder="1" applyAlignment="1">
      <alignment horizontal="left" vertical="center" wrapText="1"/>
    </xf>
    <xf numFmtId="165" fontId="2" fillId="0" borderId="1" xfId="1" applyNumberFormat="1" applyBorder="1" applyAlignment="1">
      <alignment horizontal="center" vertical="center" wrapText="1"/>
    </xf>
    <xf numFmtId="2" fontId="2" fillId="0" borderId="1" xfId="1" applyNumberFormat="1" applyBorder="1" applyAlignment="1">
      <alignment horizontal="center" vertical="center" wrapText="1"/>
    </xf>
    <xf numFmtId="0" fontId="12" fillId="0" borderId="23" xfId="0" applyFont="1" applyBorder="1" applyAlignment="1">
      <alignment horizontal="center" vertical="center" wrapText="1"/>
    </xf>
    <xf numFmtId="0" fontId="10" fillId="5" borderId="1" xfId="1" applyFont="1" applyFill="1" applyBorder="1" applyAlignment="1">
      <alignment horizontal="center" vertical="center" wrapText="1"/>
    </xf>
    <xf numFmtId="0" fontId="14" fillId="0" borderId="0" xfId="1" applyFont="1"/>
    <xf numFmtId="0" fontId="15" fillId="0" borderId="0" xfId="1" applyFont="1"/>
    <xf numFmtId="169" fontId="15" fillId="0" borderId="0" xfId="2" applyFont="1" applyFill="1"/>
    <xf numFmtId="164" fontId="15" fillId="0" borderId="0" xfId="2" applyNumberFormat="1" applyFont="1" applyFill="1"/>
    <xf numFmtId="165" fontId="10" fillId="0" borderId="0" xfId="1" applyNumberFormat="1" applyFont="1" applyAlignment="1">
      <alignment horizontal="center" vertical="center" wrapText="1"/>
    </xf>
    <xf numFmtId="171" fontId="10" fillId="0" borderId="0" xfId="2" applyNumberFormat="1" applyFont="1" applyFill="1" applyBorder="1" applyAlignment="1">
      <alignment horizontal="center" vertical="center" wrapText="1"/>
    </xf>
    <xf numFmtId="2" fontId="2" fillId="0" borderId="0" xfId="1" applyNumberFormat="1" applyAlignment="1">
      <alignment horizontal="center" vertical="center" wrapText="1"/>
    </xf>
    <xf numFmtId="167" fontId="5" fillId="0" borderId="1" xfId="4" applyNumberFormat="1" applyFont="1" applyBorder="1" applyAlignment="1">
      <alignment horizontal="center" vertical="center" wrapText="1"/>
    </xf>
    <xf numFmtId="2" fontId="5" fillId="0" borderId="1" xfId="12" applyNumberFormat="1" applyFont="1" applyBorder="1" applyAlignment="1">
      <alignment horizontal="center" vertical="center" wrapText="1"/>
    </xf>
    <xf numFmtId="2" fontId="5" fillId="0" borderId="1" xfId="1" applyNumberFormat="1" applyFont="1" applyBorder="1" applyAlignment="1">
      <alignment horizontal="center" vertical="center" wrapText="1"/>
    </xf>
    <xf numFmtId="1" fontId="8" fillId="2" borderId="45" xfId="0" applyNumberFormat="1" applyFont="1" applyFill="1" applyBorder="1" applyAlignment="1">
      <alignment horizontal="left" vertical="center" wrapText="1"/>
    </xf>
    <xf numFmtId="172" fontId="8" fillId="3" borderId="46" xfId="0" applyNumberFormat="1" applyFont="1" applyFill="1" applyBorder="1" applyAlignment="1">
      <alignment horizontal="right" vertical="center" wrapText="1"/>
    </xf>
    <xf numFmtId="1" fontId="8" fillId="2" borderId="36" xfId="0" applyNumberFormat="1" applyFont="1" applyFill="1" applyBorder="1" applyAlignment="1">
      <alignment horizontal="left" vertical="center" wrapText="1"/>
    </xf>
    <xf numFmtId="172" fontId="8" fillId="3" borderId="47" xfId="0" applyNumberFormat="1" applyFont="1" applyFill="1" applyBorder="1" applyAlignment="1">
      <alignment horizontal="right" vertical="center" wrapText="1"/>
    </xf>
    <xf numFmtId="2" fontId="10" fillId="7" borderId="1" xfId="1" applyNumberFormat="1" applyFont="1" applyFill="1" applyBorder="1" applyAlignment="1">
      <alignment horizontal="center" vertical="center" wrapText="1"/>
    </xf>
    <xf numFmtId="2" fontId="2" fillId="7" borderId="1" xfId="1" applyNumberFormat="1" applyFill="1" applyBorder="1" applyAlignment="1">
      <alignment horizontal="center" vertical="center" wrapText="1"/>
    </xf>
    <xf numFmtId="0" fontId="12" fillId="0" borderId="0" xfId="1" applyFont="1" applyAlignment="1">
      <alignment vertical="center" wrapText="1"/>
    </xf>
    <xf numFmtId="0" fontId="6" fillId="0" borderId="1" xfId="1" applyFont="1" applyBorder="1" applyAlignment="1">
      <alignment horizontal="center" vertical="center" wrapText="1"/>
    </xf>
    <xf numFmtId="0" fontId="20" fillId="5" borderId="1" xfId="0" applyFont="1" applyFill="1" applyBorder="1" applyAlignment="1">
      <alignment horizontal="center" vertical="center" wrapText="1"/>
    </xf>
    <xf numFmtId="0" fontId="21" fillId="0" borderId="0" xfId="1" quotePrefix="1" applyFont="1" applyAlignment="1">
      <alignment horizontal="center" vertical="center" wrapText="1"/>
    </xf>
    <xf numFmtId="169" fontId="5" fillId="0" borderId="0" xfId="13" applyFont="1" applyFill="1"/>
    <xf numFmtId="164" fontId="5" fillId="0" borderId="0" xfId="13" applyNumberFormat="1" applyFont="1" applyFill="1"/>
    <xf numFmtId="169" fontId="15" fillId="0" borderId="0" xfId="13" applyFont="1" applyFill="1"/>
    <xf numFmtId="164" fontId="15" fillId="0" borderId="0" xfId="13" applyNumberFormat="1" applyFont="1" applyFill="1"/>
    <xf numFmtId="9" fontId="5" fillId="0" borderId="1" xfId="14" applyFont="1" applyBorder="1" applyAlignment="1">
      <alignment horizontal="center" vertical="center" wrapText="1"/>
    </xf>
    <xf numFmtId="167" fontId="5" fillId="0" borderId="1" xfId="15" applyNumberFormat="1" applyFont="1" applyBorder="1" applyAlignment="1">
      <alignment horizontal="center" vertical="center" wrapText="1"/>
    </xf>
    <xf numFmtId="167" fontId="5" fillId="0" borderId="0" xfId="14" applyNumberFormat="1" applyFont="1" applyFill="1" applyBorder="1" applyAlignment="1">
      <alignment horizontal="right" vertical="center" wrapText="1"/>
    </xf>
    <xf numFmtId="2" fontId="5" fillId="0" borderId="0" xfId="15" applyNumberFormat="1" applyFont="1" applyFill="1" applyBorder="1" applyAlignment="1">
      <alignment horizontal="center" vertical="center" wrapText="1"/>
    </xf>
    <xf numFmtId="171" fontId="10" fillId="0" borderId="1" xfId="13" applyNumberFormat="1" applyFont="1" applyFill="1" applyBorder="1" applyAlignment="1">
      <alignment horizontal="center" vertical="center" wrapText="1"/>
    </xf>
    <xf numFmtId="171" fontId="10" fillId="0" borderId="0" xfId="13" applyNumberFormat="1" applyFont="1" applyFill="1" applyBorder="1" applyAlignment="1">
      <alignment horizontal="center" vertical="center" wrapText="1"/>
    </xf>
    <xf numFmtId="171" fontId="4" fillId="0" borderId="0" xfId="13" applyNumberFormat="1" applyFont="1" applyFill="1" applyBorder="1" applyAlignment="1">
      <alignment horizontal="center" vertical="center" wrapText="1"/>
    </xf>
    <xf numFmtId="9" fontId="5" fillId="0" borderId="0" xfId="14" applyFont="1" applyFill="1" applyBorder="1" applyAlignment="1">
      <alignment horizontal="center" vertical="center" wrapText="1"/>
    </xf>
    <xf numFmtId="168" fontId="5" fillId="0" borderId="0" xfId="15" applyNumberFormat="1" applyFont="1" applyFill="1" applyBorder="1" applyAlignment="1">
      <alignment horizontal="right" vertical="center" wrapText="1"/>
    </xf>
    <xf numFmtId="0" fontId="17" fillId="0" borderId="53" xfId="1" applyFont="1" applyBorder="1" applyAlignment="1">
      <alignment horizontal="center" vertical="center"/>
    </xf>
    <xf numFmtId="2" fontId="22" fillId="0" borderId="4" xfId="1" quotePrefix="1" applyNumberFormat="1" applyFont="1" applyBorder="1" applyAlignment="1">
      <alignment vertical="center" wrapText="1"/>
    </xf>
    <xf numFmtId="2" fontId="23" fillId="7" borderId="1" xfId="1" quotePrefix="1" applyNumberFormat="1" applyFont="1" applyFill="1" applyBorder="1" applyAlignment="1">
      <alignment horizontal="center" vertical="center" wrapText="1"/>
    </xf>
    <xf numFmtId="0" fontId="10" fillId="5" borderId="1" xfId="1" applyFont="1" applyFill="1" applyBorder="1" applyAlignment="1">
      <alignment horizontal="center" vertical="center" wrapText="1"/>
    </xf>
    <xf numFmtId="0" fontId="10" fillId="5" borderId="2" xfId="1" applyFont="1" applyFill="1" applyBorder="1" applyAlignment="1">
      <alignment horizontal="center" vertical="center" wrapText="1"/>
    </xf>
    <xf numFmtId="0" fontId="10" fillId="5" borderId="3" xfId="1" applyFont="1" applyFill="1" applyBorder="1" applyAlignment="1">
      <alignment horizontal="center" vertical="center" wrapText="1"/>
    </xf>
    <xf numFmtId="0" fontId="10" fillId="5" borderId="9" xfId="1" applyFont="1" applyFill="1" applyBorder="1" applyAlignment="1">
      <alignment horizontal="center" vertical="center" wrapText="1"/>
    </xf>
    <xf numFmtId="0" fontId="10" fillId="5" borderId="4" xfId="1" applyFont="1" applyFill="1" applyBorder="1" applyAlignment="1">
      <alignment horizontal="center" vertical="center" wrapText="1"/>
    </xf>
    <xf numFmtId="0" fontId="10" fillId="5" borderId="0" xfId="1" applyFont="1" applyFill="1" applyAlignment="1">
      <alignment horizontal="center" vertical="center" wrapText="1"/>
    </xf>
    <xf numFmtId="0" fontId="10" fillId="5" borderId="10" xfId="1" applyFont="1" applyFill="1" applyBorder="1" applyAlignment="1">
      <alignment horizontal="center" vertical="center" wrapText="1"/>
    </xf>
    <xf numFmtId="0" fontId="10" fillId="5" borderId="5" xfId="1" applyFont="1" applyFill="1" applyBorder="1" applyAlignment="1">
      <alignment horizontal="center" vertical="center" wrapText="1"/>
    </xf>
    <xf numFmtId="0" fontId="10" fillId="5" borderId="6" xfId="1" applyFont="1" applyFill="1" applyBorder="1" applyAlignment="1">
      <alignment horizontal="center" vertical="center" wrapText="1"/>
    </xf>
    <xf numFmtId="0" fontId="10" fillId="5" borderId="11" xfId="1" applyFont="1" applyFill="1" applyBorder="1" applyAlignment="1">
      <alignment horizontal="center" vertical="center" wrapText="1"/>
    </xf>
    <xf numFmtId="0" fontId="14" fillId="0" borderId="0" xfId="1" applyFont="1" applyAlignment="1">
      <alignment horizontal="center" vertical="center" wrapText="1"/>
    </xf>
    <xf numFmtId="0" fontId="4" fillId="0" borderId="0" xfId="1" applyFont="1" applyAlignment="1">
      <alignment horizontal="center" vertical="center" wrapText="1"/>
    </xf>
    <xf numFmtId="0" fontId="10" fillId="5" borderId="16"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2" fillId="5" borderId="40" xfId="0" applyFont="1" applyFill="1" applyBorder="1" applyAlignment="1">
      <alignment horizontal="center" vertical="center" wrapText="1"/>
    </xf>
    <xf numFmtId="0" fontId="12" fillId="5" borderId="41" xfId="0" applyFont="1" applyFill="1" applyBorder="1" applyAlignment="1">
      <alignment horizontal="center" vertical="center" wrapText="1"/>
    </xf>
    <xf numFmtId="0" fontId="12" fillId="5" borderId="42" xfId="0" applyFont="1" applyFill="1" applyBorder="1" applyAlignment="1">
      <alignment horizontal="center" vertical="center" wrapText="1"/>
    </xf>
    <xf numFmtId="0" fontId="18" fillId="5" borderId="24" xfId="0" applyFont="1" applyFill="1" applyBorder="1" applyAlignment="1">
      <alignment horizontal="center" vertical="center" wrapText="1"/>
    </xf>
    <xf numFmtId="0" fontId="18" fillId="5" borderId="32" xfId="0" applyFont="1" applyFill="1" applyBorder="1" applyAlignment="1">
      <alignment horizontal="center" vertical="center" wrapText="1"/>
    </xf>
    <xf numFmtId="0" fontId="18" fillId="5" borderId="31" xfId="0" applyFont="1" applyFill="1" applyBorder="1" applyAlignment="1">
      <alignment horizontal="center" vertical="center" wrapText="1"/>
    </xf>
    <xf numFmtId="0" fontId="18" fillId="5" borderId="11" xfId="0" applyFont="1" applyFill="1" applyBorder="1" applyAlignment="1">
      <alignment horizontal="center" vertical="center" wrapText="1"/>
    </xf>
    <xf numFmtId="0" fontId="18" fillId="5" borderId="3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2" fillId="5" borderId="18" xfId="12" applyNumberFormat="1" applyFont="1" applyFill="1" applyBorder="1" applyAlignment="1">
      <alignment horizontal="center" vertical="center" wrapText="1"/>
    </xf>
    <xf numFmtId="0" fontId="12" fillId="5" borderId="20" xfId="12" applyNumberFormat="1" applyFont="1" applyFill="1" applyBorder="1" applyAlignment="1">
      <alignment horizontal="center" vertical="center" wrapText="1"/>
    </xf>
    <xf numFmtId="2" fontId="23" fillId="7" borderId="1" xfId="1" quotePrefix="1" applyNumberFormat="1" applyFont="1" applyFill="1" applyBorder="1" applyAlignment="1">
      <alignment horizontal="center" vertical="center" wrapText="1"/>
    </xf>
    <xf numFmtId="0" fontId="5" fillId="0" borderId="1" xfId="1" applyFont="1" applyBorder="1" applyAlignment="1">
      <alignment horizontal="center" vertical="center" wrapText="1"/>
    </xf>
    <xf numFmtId="2" fontId="5" fillId="0" borderId="1" xfId="1" quotePrefix="1"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0" xfId="1" applyFont="1" applyAlignment="1">
      <alignment horizontal="center" vertical="center" wrapText="1"/>
    </xf>
    <xf numFmtId="0" fontId="4" fillId="0" borderId="1" xfId="1" applyFont="1" applyBorder="1" applyAlignment="1">
      <alignment horizontal="center" vertical="center" wrapText="1"/>
    </xf>
    <xf numFmtId="2" fontId="5" fillId="0" borderId="1" xfId="12" applyNumberFormat="1"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29" xfId="0" applyFont="1" applyBorder="1" applyAlignment="1">
      <alignment horizontal="center" vertical="center" wrapText="1"/>
    </xf>
    <xf numFmtId="2" fontId="10" fillId="6" borderId="1"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165" fontId="11" fillId="5" borderId="40" xfId="0" applyNumberFormat="1" applyFont="1" applyFill="1" applyBorder="1" applyAlignment="1">
      <alignment horizontal="center" vertical="center" wrapText="1"/>
    </xf>
    <xf numFmtId="165" fontId="11" fillId="5" borderId="41" xfId="0" applyNumberFormat="1" applyFont="1" applyFill="1" applyBorder="1" applyAlignment="1">
      <alignment horizontal="center" vertical="center" wrapText="1"/>
    </xf>
    <xf numFmtId="165" fontId="11" fillId="5" borderId="42" xfId="0" applyNumberFormat="1" applyFont="1" applyFill="1" applyBorder="1" applyAlignment="1">
      <alignment horizontal="center" vertical="center" wrapText="1"/>
    </xf>
    <xf numFmtId="0" fontId="11" fillId="5" borderId="40" xfId="0" applyFont="1" applyFill="1" applyBorder="1" applyAlignment="1">
      <alignment horizontal="center" vertical="center"/>
    </xf>
    <xf numFmtId="0" fontId="11" fillId="5" borderId="41" xfId="0" applyFont="1" applyFill="1" applyBorder="1" applyAlignment="1">
      <alignment horizontal="center" vertical="center"/>
    </xf>
    <xf numFmtId="0" fontId="11" fillId="5" borderId="42" xfId="0" applyFont="1" applyFill="1" applyBorder="1" applyAlignment="1">
      <alignment horizontal="center" vertical="center"/>
    </xf>
    <xf numFmtId="0" fontId="10" fillId="5" borderId="19"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2" fillId="5" borderId="19" xfId="0" applyFont="1" applyFill="1" applyBorder="1" applyAlignment="1">
      <alignment horizontal="center" vertical="top" wrapText="1"/>
    </xf>
    <xf numFmtId="0" fontId="12" fillId="5" borderId="1" xfId="0" applyFont="1" applyFill="1" applyBorder="1" applyAlignment="1">
      <alignment horizontal="center" vertical="top" wrapText="1"/>
    </xf>
    <xf numFmtId="0" fontId="12" fillId="5" borderId="20" xfId="0" applyFont="1" applyFill="1" applyBorder="1" applyAlignment="1">
      <alignment horizontal="center" vertical="top" wrapText="1"/>
    </xf>
    <xf numFmtId="0" fontId="12" fillId="5" borderId="34"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6" borderId="13" xfId="0" applyFont="1" applyFill="1" applyBorder="1" applyAlignment="1">
      <alignment horizontal="center" vertical="center" wrapText="1"/>
    </xf>
    <xf numFmtId="0" fontId="12" fillId="6" borderId="28" xfId="0" applyFont="1" applyFill="1" applyBorder="1" applyAlignment="1">
      <alignment horizontal="center" vertical="center" wrapText="1"/>
    </xf>
    <xf numFmtId="0" fontId="12" fillId="5" borderId="48" xfId="0" applyFont="1" applyFill="1" applyBorder="1" applyAlignment="1">
      <alignment horizontal="center" vertical="center" wrapText="1"/>
    </xf>
    <xf numFmtId="0" fontId="12" fillId="5" borderId="50"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Alignment="1">
      <alignment horizontal="center" vertical="center" wrapText="1"/>
    </xf>
    <xf numFmtId="0" fontId="12" fillId="0" borderId="10"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6" borderId="19" xfId="0" applyFont="1" applyFill="1" applyBorder="1" applyAlignment="1">
      <alignment horizontal="center" vertical="center" wrapText="1"/>
    </xf>
    <xf numFmtId="0" fontId="12" fillId="6" borderId="21"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13" fillId="6" borderId="3"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13" fillId="6" borderId="4" xfId="0" applyFont="1" applyFill="1" applyBorder="1" applyAlignment="1">
      <alignment horizontal="center" vertical="center" wrapText="1"/>
    </xf>
    <xf numFmtId="0" fontId="13" fillId="6" borderId="0" xfId="0" applyFont="1" applyFill="1" applyAlignment="1">
      <alignment horizontal="center" vertical="center" wrapText="1"/>
    </xf>
    <xf numFmtId="0" fontId="13" fillId="6" borderId="10" xfId="0" applyFont="1" applyFill="1" applyBorder="1" applyAlignment="1">
      <alignment horizontal="center" vertical="center" wrapText="1"/>
    </xf>
    <xf numFmtId="0" fontId="13" fillId="6" borderId="43" xfId="0" applyFont="1" applyFill="1" applyBorder="1" applyAlignment="1">
      <alignment horizontal="center" vertical="center" wrapText="1"/>
    </xf>
    <xf numFmtId="0" fontId="13" fillId="6" borderId="39" xfId="0" applyFont="1" applyFill="1" applyBorder="1" applyAlignment="1">
      <alignment horizontal="center" vertical="center" wrapText="1"/>
    </xf>
    <xf numFmtId="0" fontId="13" fillId="6" borderId="44" xfId="0" applyFont="1" applyFill="1" applyBorder="1" applyAlignment="1">
      <alignment horizontal="center" vertical="center" wrapText="1"/>
    </xf>
    <xf numFmtId="0" fontId="12" fillId="6" borderId="20" xfId="0" applyFont="1" applyFill="1" applyBorder="1" applyAlignment="1">
      <alignment horizontal="center" vertical="center" wrapText="1"/>
    </xf>
    <xf numFmtId="0" fontId="12" fillId="6" borderId="23" xfId="0" applyFont="1" applyFill="1" applyBorder="1" applyAlignment="1">
      <alignment horizontal="center" vertical="center" wrapText="1"/>
    </xf>
    <xf numFmtId="0" fontId="11" fillId="5" borderId="2" xfId="0" applyFont="1" applyFill="1" applyBorder="1" applyAlignment="1">
      <alignment horizontal="center" vertical="top" wrapText="1" shrinkToFit="1"/>
    </xf>
    <xf numFmtId="0" fontId="11" fillId="5" borderId="3" xfId="0" applyFont="1" applyFill="1" applyBorder="1" applyAlignment="1">
      <alignment horizontal="center" vertical="top" wrapText="1" shrinkToFit="1"/>
    </xf>
    <xf numFmtId="0" fontId="11" fillId="5" borderId="9" xfId="0" applyFont="1" applyFill="1" applyBorder="1" applyAlignment="1">
      <alignment horizontal="center" vertical="top" wrapText="1" shrinkToFit="1"/>
    </xf>
    <xf numFmtId="0" fontId="11" fillId="5" borderId="4" xfId="0" applyFont="1" applyFill="1" applyBorder="1" applyAlignment="1">
      <alignment horizontal="center" vertical="top" wrapText="1" shrinkToFit="1"/>
    </xf>
    <xf numFmtId="0" fontId="11" fillId="5" borderId="0" xfId="0" applyFont="1" applyFill="1" applyAlignment="1">
      <alignment horizontal="center" vertical="top" wrapText="1" shrinkToFit="1"/>
    </xf>
    <xf numFmtId="0" fontId="11" fillId="5" borderId="10" xfId="0" applyFont="1" applyFill="1" applyBorder="1" applyAlignment="1">
      <alignment horizontal="center" vertical="top" wrapText="1" shrinkToFit="1"/>
    </xf>
    <xf numFmtId="0" fontId="11" fillId="5" borderId="5" xfId="0" applyFont="1" applyFill="1" applyBorder="1" applyAlignment="1">
      <alignment horizontal="center" vertical="top" wrapText="1" shrinkToFit="1"/>
    </xf>
    <xf numFmtId="0" fontId="11" fillId="5" borderId="6" xfId="0" applyFont="1" applyFill="1" applyBorder="1" applyAlignment="1">
      <alignment horizontal="center" vertical="top" wrapText="1" shrinkToFit="1"/>
    </xf>
    <xf numFmtId="0" fontId="11" fillId="5" borderId="11" xfId="0" applyFont="1" applyFill="1" applyBorder="1" applyAlignment="1">
      <alignment horizontal="center" vertical="top" wrapText="1" shrinkToFit="1"/>
    </xf>
    <xf numFmtId="0" fontId="12" fillId="5" borderId="20" xfId="0" applyFont="1" applyFill="1" applyBorder="1" applyAlignment="1">
      <alignment horizontal="center" vertical="center" wrapText="1"/>
    </xf>
    <xf numFmtId="0" fontId="12" fillId="5" borderId="35" xfId="0" applyFont="1" applyFill="1" applyBorder="1" applyAlignment="1">
      <alignment horizontal="center" vertical="center" wrapText="1"/>
    </xf>
    <xf numFmtId="0" fontId="12" fillId="5" borderId="49" xfId="0" applyFont="1" applyFill="1" applyBorder="1" applyAlignment="1">
      <alignment horizontal="center" vertical="center" wrapText="1"/>
    </xf>
    <xf numFmtId="0" fontId="12" fillId="5" borderId="31" xfId="0" applyFont="1" applyFill="1" applyBorder="1" applyAlignment="1">
      <alignment horizontal="center" vertical="center" wrapText="1"/>
    </xf>
    <xf numFmtId="0" fontId="12" fillId="5" borderId="1" xfId="0" applyFont="1" applyFill="1" applyBorder="1" applyAlignment="1">
      <alignment horizontal="center" vertical="center" wrapText="1" shrinkToFit="1"/>
    </xf>
    <xf numFmtId="0" fontId="4" fillId="0" borderId="52"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15" xfId="1" applyFont="1" applyBorder="1" applyAlignment="1">
      <alignment horizontal="center" vertical="center" wrapText="1"/>
    </xf>
    <xf numFmtId="0" fontId="14" fillId="0" borderId="2" xfId="1" applyFont="1" applyBorder="1" applyAlignment="1">
      <alignment horizontal="center" vertical="center" wrapText="1" shrinkToFit="1"/>
    </xf>
    <xf numFmtId="0" fontId="14" fillId="0" borderId="3" xfId="1" applyFont="1" applyBorder="1" applyAlignment="1">
      <alignment horizontal="center" vertical="center" wrapText="1" shrinkToFit="1"/>
    </xf>
    <xf numFmtId="0" fontId="14" fillId="0" borderId="9" xfId="1" applyFont="1" applyBorder="1" applyAlignment="1">
      <alignment horizontal="center" vertical="center" wrapText="1" shrinkToFit="1"/>
    </xf>
    <xf numFmtId="0" fontId="14" fillId="0" borderId="4" xfId="1" applyFont="1" applyBorder="1" applyAlignment="1">
      <alignment horizontal="center" vertical="center" wrapText="1" shrinkToFit="1"/>
    </xf>
    <xf numFmtId="0" fontId="14" fillId="0" borderId="0" xfId="1" applyFont="1" applyAlignment="1">
      <alignment horizontal="center" vertical="center" wrapText="1" shrinkToFit="1"/>
    </xf>
    <xf numFmtId="0" fontId="14" fillId="0" borderId="10" xfId="1" applyFont="1" applyBorder="1" applyAlignment="1">
      <alignment horizontal="center" vertical="center" wrapText="1" shrinkToFit="1"/>
    </xf>
    <xf numFmtId="0" fontId="14" fillId="0" borderId="5" xfId="1" applyFont="1" applyBorder="1" applyAlignment="1">
      <alignment horizontal="center" vertical="center" wrapText="1" shrinkToFit="1"/>
    </xf>
    <xf numFmtId="0" fontId="14" fillId="0" borderId="6" xfId="1" applyFont="1" applyBorder="1" applyAlignment="1">
      <alignment horizontal="center" vertical="center" wrapText="1" shrinkToFit="1"/>
    </xf>
    <xf numFmtId="0" fontId="14" fillId="0" borderId="11" xfId="1" applyFont="1" applyBorder="1" applyAlignment="1">
      <alignment horizontal="center" vertical="center" wrapText="1" shrinkToFi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15" xfId="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9" xfId="1" applyFont="1" applyBorder="1" applyAlignment="1">
      <alignment horizontal="center" vertical="center" wrapText="1"/>
    </xf>
    <xf numFmtId="0" fontId="5" fillId="0" borderId="4" xfId="1" applyFont="1" applyBorder="1" applyAlignment="1">
      <alignment horizontal="center" vertical="center" wrapText="1"/>
    </xf>
    <xf numFmtId="0" fontId="5" fillId="0" borderId="0" xfId="1" applyFont="1" applyAlignment="1">
      <alignment horizontal="center" vertical="center" wrapText="1"/>
    </xf>
    <xf numFmtId="0" fontId="5" fillId="0" borderId="10"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1" xfId="1" applyFont="1" applyBorder="1" applyAlignment="1">
      <alignment horizontal="center" vertical="center" wrapText="1"/>
    </xf>
    <xf numFmtId="0" fontId="12" fillId="0" borderId="2" xfId="1" applyFont="1" applyBorder="1" applyAlignment="1">
      <alignment horizontal="center" vertical="center" wrapText="1" shrinkToFit="1"/>
    </xf>
    <xf numFmtId="0" fontId="12" fillId="0" borderId="3" xfId="1" applyFont="1" applyBorder="1" applyAlignment="1">
      <alignment horizontal="center" vertical="center" wrapText="1" shrinkToFit="1"/>
    </xf>
    <xf numFmtId="0" fontId="12" fillId="0" borderId="9" xfId="1" applyFont="1" applyBorder="1" applyAlignment="1">
      <alignment horizontal="center" vertical="center" wrapText="1" shrinkToFit="1"/>
    </xf>
    <xf numFmtId="0" fontId="12" fillId="0" borderId="4" xfId="1" applyFont="1" applyBorder="1" applyAlignment="1">
      <alignment horizontal="center" vertical="center" wrapText="1" shrinkToFit="1"/>
    </xf>
    <xf numFmtId="0" fontId="12" fillId="0" borderId="0" xfId="1" applyFont="1" applyAlignment="1">
      <alignment horizontal="center" vertical="center" wrapText="1" shrinkToFit="1"/>
    </xf>
    <xf numFmtId="0" fontId="12" fillId="0" borderId="10" xfId="1" applyFont="1" applyBorder="1" applyAlignment="1">
      <alignment horizontal="center" vertical="center" wrapText="1" shrinkToFit="1"/>
    </xf>
    <xf numFmtId="0" fontId="12" fillId="0" borderId="5" xfId="1" applyFont="1" applyBorder="1" applyAlignment="1">
      <alignment horizontal="center" vertical="center" wrapText="1" shrinkToFit="1"/>
    </xf>
    <xf numFmtId="0" fontId="12" fillId="0" borderId="6" xfId="1" applyFont="1" applyBorder="1" applyAlignment="1">
      <alignment horizontal="center" vertical="center" wrapText="1" shrinkToFit="1"/>
    </xf>
    <xf numFmtId="0" fontId="12" fillId="0" borderId="11" xfId="1" applyFont="1" applyBorder="1" applyAlignment="1">
      <alignment horizontal="center" vertical="center" wrapText="1" shrinkToFit="1"/>
    </xf>
    <xf numFmtId="2" fontId="5" fillId="0" borderId="2" xfId="12" applyNumberFormat="1" applyFont="1" applyFill="1" applyBorder="1" applyAlignment="1">
      <alignment horizontal="center" vertical="center" wrapText="1"/>
    </xf>
    <xf numFmtId="2" fontId="5" fillId="0" borderId="9" xfId="12" applyNumberFormat="1" applyFont="1" applyFill="1" applyBorder="1" applyAlignment="1">
      <alignment horizontal="center" vertical="center" wrapText="1"/>
    </xf>
    <xf numFmtId="2" fontId="5" fillId="0" borderId="4" xfId="12" applyNumberFormat="1" applyFont="1" applyFill="1" applyBorder="1" applyAlignment="1">
      <alignment horizontal="center" vertical="center" wrapText="1"/>
    </xf>
    <xf numFmtId="2" fontId="5" fillId="0" borderId="10" xfId="12" applyNumberFormat="1" applyFont="1" applyFill="1" applyBorder="1" applyAlignment="1">
      <alignment horizontal="center" vertical="center" wrapText="1"/>
    </xf>
    <xf numFmtId="2" fontId="5" fillId="0" borderId="5" xfId="12" applyNumberFormat="1" applyFont="1" applyFill="1" applyBorder="1" applyAlignment="1">
      <alignment horizontal="center" vertical="center" wrapText="1"/>
    </xf>
    <xf numFmtId="2" fontId="5" fillId="0" borderId="11" xfId="12" applyNumberFormat="1" applyFont="1" applyFill="1" applyBorder="1" applyAlignment="1">
      <alignment horizontal="center" vertical="center" wrapText="1"/>
    </xf>
    <xf numFmtId="2" fontId="5" fillId="0" borderId="7" xfId="1" quotePrefix="1" applyNumberFormat="1" applyFont="1" applyBorder="1" applyAlignment="1">
      <alignment horizontal="center" vertical="center" wrapText="1"/>
    </xf>
    <xf numFmtId="0" fontId="10" fillId="5" borderId="13" xfId="1" applyFont="1" applyFill="1" applyBorder="1" applyAlignment="1">
      <alignment horizontal="center" vertical="center" wrapText="1"/>
    </xf>
    <xf numFmtId="0" fontId="4" fillId="0" borderId="3" xfId="1" applyFont="1" applyBorder="1" applyAlignment="1">
      <alignment horizontal="center" vertical="center" wrapText="1"/>
    </xf>
    <xf numFmtId="2" fontId="4" fillId="0" borderId="54" xfId="1" quotePrefix="1" applyNumberFormat="1" applyFont="1" applyBorder="1" applyAlignment="1">
      <alignment horizontal="center" vertical="center" wrapText="1"/>
    </xf>
    <xf numFmtId="2" fontId="4" fillId="0" borderId="55" xfId="1" quotePrefix="1" applyNumberFormat="1" applyFont="1" applyBorder="1" applyAlignment="1">
      <alignment horizontal="center" vertical="center" wrapText="1"/>
    </xf>
    <xf numFmtId="2" fontId="5" fillId="0" borderId="3" xfId="12" applyNumberFormat="1" applyFont="1" applyFill="1" applyBorder="1" applyAlignment="1">
      <alignment horizontal="center" vertical="center" wrapText="1"/>
    </xf>
    <xf numFmtId="2" fontId="5" fillId="0" borderId="0" xfId="12" applyNumberFormat="1" applyFont="1" applyFill="1" applyBorder="1" applyAlignment="1">
      <alignment horizontal="center" vertical="center" wrapText="1"/>
    </xf>
    <xf numFmtId="2" fontId="23" fillId="0" borderId="54" xfId="1" quotePrefix="1" applyNumberFormat="1" applyFont="1" applyBorder="1" applyAlignment="1">
      <alignment horizontal="center" vertical="center" wrapText="1"/>
    </xf>
    <xf numFmtId="2" fontId="23" fillId="0" borderId="56" xfId="1" quotePrefix="1" applyNumberFormat="1" applyFont="1" applyBorder="1" applyAlignment="1">
      <alignment horizontal="center" vertical="center" wrapText="1"/>
    </xf>
    <xf numFmtId="2" fontId="23" fillId="0" borderId="55" xfId="1" quotePrefix="1" applyNumberFormat="1" applyFont="1" applyBorder="1" applyAlignment="1">
      <alignment horizontal="center" vertical="center" wrapText="1"/>
    </xf>
  </cellXfs>
  <cellStyles count="16">
    <cellStyle name="Millares" xfId="12" builtinId="3"/>
    <cellStyle name="Millares [0]" xfId="11" builtinId="6"/>
    <cellStyle name="Millares [0] 2" xfId="8" xr:uid="{00000000-0005-0000-0000-000002000000}"/>
    <cellStyle name="Millares 2" xfId="2" xr:uid="{00000000-0005-0000-0000-000003000000}"/>
    <cellStyle name="Millares 2 2" xfId="13" xr:uid="{00000000-0005-0000-0000-000004000000}"/>
    <cellStyle name="Millares 3" xfId="6" xr:uid="{00000000-0005-0000-0000-000005000000}"/>
    <cellStyle name="Moneda 2" xfId="4" xr:uid="{00000000-0005-0000-0000-000006000000}"/>
    <cellStyle name="Moneda 2 2" xfId="15" xr:uid="{00000000-0005-0000-0000-000007000000}"/>
    <cellStyle name="Moneda 3" xfId="9" xr:uid="{00000000-0005-0000-0000-000008000000}"/>
    <cellStyle name="Normal" xfId="0" builtinId="0"/>
    <cellStyle name="Normal 2" xfId="1" xr:uid="{00000000-0005-0000-0000-00000A000000}"/>
    <cellStyle name="Normal 3" xfId="5" xr:uid="{00000000-0005-0000-0000-00000B000000}"/>
    <cellStyle name="Normal 4" xfId="10" xr:uid="{00000000-0005-0000-0000-00000C000000}"/>
    <cellStyle name="Porcentaje 2" xfId="3" xr:uid="{00000000-0005-0000-0000-00000D000000}"/>
    <cellStyle name="Porcentaje 2 2" xfId="14" xr:uid="{00000000-0005-0000-0000-00000E000000}"/>
    <cellStyle name="Porcentaje 3" xfId="7"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25"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24" Type="http://schemas.openxmlformats.org/officeDocument/2006/relationships/theme" Target="theme/theme1.xml"/><Relationship Id="rId5" Type="http://schemas.openxmlformats.org/officeDocument/2006/relationships/worksheet" Target="worksheets/sheet5.xml"/><Relationship Id="rId23" Type="http://customschemas.google.com/relationships/workbookmetadata" Target="metadata"/><Relationship Id="rId4" Type="http://schemas.openxmlformats.org/officeDocument/2006/relationships/worksheet" Target="worksheets/sheet4.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774700</xdr:colOff>
      <xdr:row>29</xdr:row>
      <xdr:rowOff>673100</xdr:rowOff>
    </xdr:from>
    <xdr:to>
      <xdr:col>9</xdr:col>
      <xdr:colOff>2209800</xdr:colOff>
      <xdr:row>29</xdr:row>
      <xdr:rowOff>2628900</xdr:rowOff>
    </xdr:to>
    <xdr:pic>
      <xdr:nvPicPr>
        <xdr:cNvPr id="2" name="Imagen 1">
          <a:extLst>
            <a:ext uri="{FF2B5EF4-FFF2-40B4-BE49-F238E27FC236}">
              <a16:creationId xmlns:a16="http://schemas.microsoft.com/office/drawing/2014/main" id="{7EF08752-92C3-41FB-83DB-F02B1EE91F5D}"/>
            </a:ext>
          </a:extLst>
        </xdr:cNvPr>
        <xdr:cNvPicPr>
          <a:picLocks noChangeAspect="1"/>
        </xdr:cNvPicPr>
      </xdr:nvPicPr>
      <xdr:blipFill>
        <a:blip xmlns:r="http://schemas.openxmlformats.org/officeDocument/2006/relationships" r:embed="rId1"/>
        <a:stretch>
          <a:fillRect/>
        </a:stretch>
      </xdr:blipFill>
      <xdr:spPr>
        <a:xfrm>
          <a:off x="11585575" y="13836650"/>
          <a:ext cx="6530975" cy="1955800"/>
        </a:xfrm>
        <a:prstGeom prst="rect">
          <a:avLst/>
        </a:prstGeom>
      </xdr:spPr>
    </xdr:pic>
    <xdr:clientData/>
  </xdr:twoCellAnchor>
  <xdr:twoCellAnchor editAs="oneCell">
    <xdr:from>
      <xdr:col>2</xdr:col>
      <xdr:colOff>253999</xdr:colOff>
      <xdr:row>38</xdr:row>
      <xdr:rowOff>152400</xdr:rowOff>
    </xdr:from>
    <xdr:to>
      <xdr:col>5</xdr:col>
      <xdr:colOff>2045757</xdr:colOff>
      <xdr:row>44</xdr:row>
      <xdr:rowOff>304800</xdr:rowOff>
    </xdr:to>
    <xdr:pic>
      <xdr:nvPicPr>
        <xdr:cNvPr id="3" name="Imagen 2">
          <a:extLst>
            <a:ext uri="{FF2B5EF4-FFF2-40B4-BE49-F238E27FC236}">
              <a16:creationId xmlns:a16="http://schemas.microsoft.com/office/drawing/2014/main" id="{05366568-ECCA-4199-8024-6DB3251784E7}"/>
            </a:ext>
          </a:extLst>
        </xdr:cNvPr>
        <xdr:cNvPicPr>
          <a:picLocks noChangeAspect="1"/>
        </xdr:cNvPicPr>
      </xdr:nvPicPr>
      <xdr:blipFill>
        <a:blip xmlns:r="http://schemas.openxmlformats.org/officeDocument/2006/relationships" r:embed="rId2"/>
        <a:stretch>
          <a:fillRect/>
        </a:stretch>
      </xdr:blipFill>
      <xdr:spPr>
        <a:xfrm>
          <a:off x="1930399" y="22031325"/>
          <a:ext cx="8878358" cy="32861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774700</xdr:colOff>
      <xdr:row>33</xdr:row>
      <xdr:rowOff>673100</xdr:rowOff>
    </xdr:from>
    <xdr:to>
      <xdr:col>9</xdr:col>
      <xdr:colOff>2209800</xdr:colOff>
      <xdr:row>33</xdr:row>
      <xdr:rowOff>2628900</xdr:rowOff>
    </xdr:to>
    <xdr:pic>
      <xdr:nvPicPr>
        <xdr:cNvPr id="2" name="Imagen 1">
          <a:extLst>
            <a:ext uri="{FF2B5EF4-FFF2-40B4-BE49-F238E27FC236}">
              <a16:creationId xmlns:a16="http://schemas.microsoft.com/office/drawing/2014/main" id="{6D861865-3B5B-4CC7-89EF-CA5C2D17C421}"/>
            </a:ext>
          </a:extLst>
        </xdr:cNvPr>
        <xdr:cNvPicPr>
          <a:picLocks noChangeAspect="1"/>
        </xdr:cNvPicPr>
      </xdr:nvPicPr>
      <xdr:blipFill>
        <a:blip xmlns:r="http://schemas.openxmlformats.org/officeDocument/2006/relationships" r:embed="rId1"/>
        <a:stretch>
          <a:fillRect/>
        </a:stretch>
      </xdr:blipFill>
      <xdr:spPr>
        <a:xfrm>
          <a:off x="11585575" y="12160250"/>
          <a:ext cx="6530975" cy="1955800"/>
        </a:xfrm>
        <a:prstGeom prst="rect">
          <a:avLst/>
        </a:prstGeom>
      </xdr:spPr>
    </xdr:pic>
    <xdr:clientData/>
  </xdr:twoCellAnchor>
  <xdr:twoCellAnchor editAs="oneCell">
    <xdr:from>
      <xdr:col>2</xdr:col>
      <xdr:colOff>253999</xdr:colOff>
      <xdr:row>46</xdr:row>
      <xdr:rowOff>152400</xdr:rowOff>
    </xdr:from>
    <xdr:to>
      <xdr:col>6</xdr:col>
      <xdr:colOff>2212</xdr:colOff>
      <xdr:row>52</xdr:row>
      <xdr:rowOff>304801</xdr:rowOff>
    </xdr:to>
    <xdr:pic>
      <xdr:nvPicPr>
        <xdr:cNvPr id="3" name="Imagen 2">
          <a:extLst>
            <a:ext uri="{FF2B5EF4-FFF2-40B4-BE49-F238E27FC236}">
              <a16:creationId xmlns:a16="http://schemas.microsoft.com/office/drawing/2014/main" id="{15D60FA6-4C63-4E69-BE2F-CD4803143654}"/>
            </a:ext>
          </a:extLst>
        </xdr:cNvPr>
        <xdr:cNvPicPr>
          <a:picLocks noChangeAspect="1"/>
        </xdr:cNvPicPr>
      </xdr:nvPicPr>
      <xdr:blipFill>
        <a:blip xmlns:r="http://schemas.openxmlformats.org/officeDocument/2006/relationships" r:embed="rId2"/>
        <a:stretch>
          <a:fillRect/>
        </a:stretch>
      </xdr:blipFill>
      <xdr:spPr>
        <a:xfrm>
          <a:off x="1930399" y="20354925"/>
          <a:ext cx="8878358" cy="32861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774700</xdr:colOff>
      <xdr:row>30</xdr:row>
      <xdr:rowOff>673100</xdr:rowOff>
    </xdr:from>
    <xdr:to>
      <xdr:col>9</xdr:col>
      <xdr:colOff>2209800</xdr:colOff>
      <xdr:row>30</xdr:row>
      <xdr:rowOff>2628900</xdr:rowOff>
    </xdr:to>
    <xdr:pic>
      <xdr:nvPicPr>
        <xdr:cNvPr id="2" name="Imagen 1">
          <a:extLst>
            <a:ext uri="{FF2B5EF4-FFF2-40B4-BE49-F238E27FC236}">
              <a16:creationId xmlns:a16="http://schemas.microsoft.com/office/drawing/2014/main" id="{45B61FF3-D5DE-495C-9D14-86D8BC42F389}"/>
            </a:ext>
          </a:extLst>
        </xdr:cNvPr>
        <xdr:cNvPicPr>
          <a:picLocks noChangeAspect="1"/>
        </xdr:cNvPicPr>
      </xdr:nvPicPr>
      <xdr:blipFill>
        <a:blip xmlns:r="http://schemas.openxmlformats.org/officeDocument/2006/relationships" r:embed="rId1"/>
        <a:stretch>
          <a:fillRect/>
        </a:stretch>
      </xdr:blipFill>
      <xdr:spPr>
        <a:xfrm>
          <a:off x="11585575" y="15513050"/>
          <a:ext cx="6530975" cy="1955800"/>
        </a:xfrm>
        <a:prstGeom prst="rect">
          <a:avLst/>
        </a:prstGeom>
      </xdr:spPr>
    </xdr:pic>
    <xdr:clientData/>
  </xdr:twoCellAnchor>
  <xdr:twoCellAnchor editAs="oneCell">
    <xdr:from>
      <xdr:col>2</xdr:col>
      <xdr:colOff>253999</xdr:colOff>
      <xdr:row>40</xdr:row>
      <xdr:rowOff>152400</xdr:rowOff>
    </xdr:from>
    <xdr:to>
      <xdr:col>5</xdr:col>
      <xdr:colOff>2045757</xdr:colOff>
      <xdr:row>46</xdr:row>
      <xdr:rowOff>304800</xdr:rowOff>
    </xdr:to>
    <xdr:pic>
      <xdr:nvPicPr>
        <xdr:cNvPr id="3" name="Imagen 2">
          <a:extLst>
            <a:ext uri="{FF2B5EF4-FFF2-40B4-BE49-F238E27FC236}">
              <a16:creationId xmlns:a16="http://schemas.microsoft.com/office/drawing/2014/main" id="{D9AFE331-A482-4C75-9104-E189BF353DDF}"/>
            </a:ext>
          </a:extLst>
        </xdr:cNvPr>
        <xdr:cNvPicPr>
          <a:picLocks noChangeAspect="1"/>
        </xdr:cNvPicPr>
      </xdr:nvPicPr>
      <xdr:blipFill>
        <a:blip xmlns:r="http://schemas.openxmlformats.org/officeDocument/2006/relationships" r:embed="rId2"/>
        <a:stretch>
          <a:fillRect/>
        </a:stretch>
      </xdr:blipFill>
      <xdr:spPr>
        <a:xfrm>
          <a:off x="1930399" y="24136350"/>
          <a:ext cx="8878358" cy="32861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774700</xdr:colOff>
      <xdr:row>28</xdr:row>
      <xdr:rowOff>673100</xdr:rowOff>
    </xdr:from>
    <xdr:to>
      <xdr:col>9</xdr:col>
      <xdr:colOff>2209800</xdr:colOff>
      <xdr:row>28</xdr:row>
      <xdr:rowOff>2628900</xdr:rowOff>
    </xdr:to>
    <xdr:pic>
      <xdr:nvPicPr>
        <xdr:cNvPr id="2" name="Imagen 1">
          <a:extLst>
            <a:ext uri="{FF2B5EF4-FFF2-40B4-BE49-F238E27FC236}">
              <a16:creationId xmlns:a16="http://schemas.microsoft.com/office/drawing/2014/main" id="{96511C9C-7842-4452-BFC5-2E4775A90D1A}"/>
            </a:ext>
          </a:extLst>
        </xdr:cNvPr>
        <xdr:cNvPicPr>
          <a:picLocks noChangeAspect="1"/>
        </xdr:cNvPicPr>
      </xdr:nvPicPr>
      <xdr:blipFill>
        <a:blip xmlns:r="http://schemas.openxmlformats.org/officeDocument/2006/relationships" r:embed="rId1"/>
        <a:stretch>
          <a:fillRect/>
        </a:stretch>
      </xdr:blipFill>
      <xdr:spPr>
        <a:xfrm>
          <a:off x="11585575" y="13836650"/>
          <a:ext cx="6530975" cy="1955800"/>
        </a:xfrm>
        <a:prstGeom prst="rect">
          <a:avLst/>
        </a:prstGeom>
      </xdr:spPr>
    </xdr:pic>
    <xdr:clientData/>
  </xdr:twoCellAnchor>
  <xdr:twoCellAnchor editAs="oneCell">
    <xdr:from>
      <xdr:col>2</xdr:col>
      <xdr:colOff>253999</xdr:colOff>
      <xdr:row>36</xdr:row>
      <xdr:rowOff>152400</xdr:rowOff>
    </xdr:from>
    <xdr:to>
      <xdr:col>5</xdr:col>
      <xdr:colOff>2045757</xdr:colOff>
      <xdr:row>42</xdr:row>
      <xdr:rowOff>304801</xdr:rowOff>
    </xdr:to>
    <xdr:pic>
      <xdr:nvPicPr>
        <xdr:cNvPr id="3" name="Imagen 2">
          <a:extLst>
            <a:ext uri="{FF2B5EF4-FFF2-40B4-BE49-F238E27FC236}">
              <a16:creationId xmlns:a16="http://schemas.microsoft.com/office/drawing/2014/main" id="{7AB078EC-8C82-410A-B6B3-610AF0A370FD}"/>
            </a:ext>
          </a:extLst>
        </xdr:cNvPr>
        <xdr:cNvPicPr>
          <a:picLocks noChangeAspect="1"/>
        </xdr:cNvPicPr>
      </xdr:nvPicPr>
      <xdr:blipFill>
        <a:blip xmlns:r="http://schemas.openxmlformats.org/officeDocument/2006/relationships" r:embed="rId2"/>
        <a:stretch>
          <a:fillRect/>
        </a:stretch>
      </xdr:blipFill>
      <xdr:spPr>
        <a:xfrm>
          <a:off x="1930399" y="22031325"/>
          <a:ext cx="8878358" cy="32861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774700</xdr:colOff>
      <xdr:row>29</xdr:row>
      <xdr:rowOff>673100</xdr:rowOff>
    </xdr:from>
    <xdr:to>
      <xdr:col>9</xdr:col>
      <xdr:colOff>2209800</xdr:colOff>
      <xdr:row>29</xdr:row>
      <xdr:rowOff>2628900</xdr:rowOff>
    </xdr:to>
    <xdr:pic>
      <xdr:nvPicPr>
        <xdr:cNvPr id="2" name="Imagen 1">
          <a:extLst>
            <a:ext uri="{FF2B5EF4-FFF2-40B4-BE49-F238E27FC236}">
              <a16:creationId xmlns:a16="http://schemas.microsoft.com/office/drawing/2014/main" id="{173E5CFB-4475-4221-99FE-AC42995E32AE}"/>
            </a:ext>
          </a:extLst>
        </xdr:cNvPr>
        <xdr:cNvPicPr>
          <a:picLocks noChangeAspect="1"/>
        </xdr:cNvPicPr>
      </xdr:nvPicPr>
      <xdr:blipFill>
        <a:blip xmlns:r="http://schemas.openxmlformats.org/officeDocument/2006/relationships" r:embed="rId1"/>
        <a:stretch>
          <a:fillRect/>
        </a:stretch>
      </xdr:blipFill>
      <xdr:spPr>
        <a:xfrm>
          <a:off x="11585575" y="19227800"/>
          <a:ext cx="6530975" cy="1955800"/>
        </a:xfrm>
        <a:prstGeom prst="rect">
          <a:avLst/>
        </a:prstGeom>
      </xdr:spPr>
    </xdr:pic>
    <xdr:clientData/>
  </xdr:twoCellAnchor>
  <xdr:twoCellAnchor editAs="oneCell">
    <xdr:from>
      <xdr:col>2</xdr:col>
      <xdr:colOff>253999</xdr:colOff>
      <xdr:row>38</xdr:row>
      <xdr:rowOff>152400</xdr:rowOff>
    </xdr:from>
    <xdr:to>
      <xdr:col>5</xdr:col>
      <xdr:colOff>2045757</xdr:colOff>
      <xdr:row>44</xdr:row>
      <xdr:rowOff>304801</xdr:rowOff>
    </xdr:to>
    <xdr:pic>
      <xdr:nvPicPr>
        <xdr:cNvPr id="3" name="Imagen 2">
          <a:extLst>
            <a:ext uri="{FF2B5EF4-FFF2-40B4-BE49-F238E27FC236}">
              <a16:creationId xmlns:a16="http://schemas.microsoft.com/office/drawing/2014/main" id="{A218C725-2D54-4336-AADE-2A0863237C2D}"/>
            </a:ext>
          </a:extLst>
        </xdr:cNvPr>
        <xdr:cNvPicPr>
          <a:picLocks noChangeAspect="1"/>
        </xdr:cNvPicPr>
      </xdr:nvPicPr>
      <xdr:blipFill>
        <a:blip xmlns:r="http://schemas.openxmlformats.org/officeDocument/2006/relationships" r:embed="rId2"/>
        <a:stretch>
          <a:fillRect/>
        </a:stretch>
      </xdr:blipFill>
      <xdr:spPr>
        <a:xfrm>
          <a:off x="1930399" y="29136975"/>
          <a:ext cx="8878358" cy="32861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774700</xdr:colOff>
      <xdr:row>30</xdr:row>
      <xdr:rowOff>673100</xdr:rowOff>
    </xdr:from>
    <xdr:to>
      <xdr:col>9</xdr:col>
      <xdr:colOff>2209800</xdr:colOff>
      <xdr:row>30</xdr:row>
      <xdr:rowOff>2628900</xdr:rowOff>
    </xdr:to>
    <xdr:pic>
      <xdr:nvPicPr>
        <xdr:cNvPr id="2" name="Imagen 1">
          <a:extLst>
            <a:ext uri="{FF2B5EF4-FFF2-40B4-BE49-F238E27FC236}">
              <a16:creationId xmlns:a16="http://schemas.microsoft.com/office/drawing/2014/main" id="{E58921B9-4B29-4DCC-84A2-DE4E5841B2CB}"/>
            </a:ext>
          </a:extLst>
        </xdr:cNvPr>
        <xdr:cNvPicPr>
          <a:picLocks noChangeAspect="1"/>
        </xdr:cNvPicPr>
      </xdr:nvPicPr>
      <xdr:blipFill>
        <a:blip xmlns:r="http://schemas.openxmlformats.org/officeDocument/2006/relationships" r:embed="rId1"/>
        <a:stretch>
          <a:fillRect/>
        </a:stretch>
      </xdr:blipFill>
      <xdr:spPr>
        <a:xfrm>
          <a:off x="11585575" y="13817600"/>
          <a:ext cx="6530975" cy="1955800"/>
        </a:xfrm>
        <a:prstGeom prst="rect">
          <a:avLst/>
        </a:prstGeom>
      </xdr:spPr>
    </xdr:pic>
    <xdr:clientData/>
  </xdr:twoCellAnchor>
  <xdr:twoCellAnchor editAs="oneCell">
    <xdr:from>
      <xdr:col>2</xdr:col>
      <xdr:colOff>253999</xdr:colOff>
      <xdr:row>40</xdr:row>
      <xdr:rowOff>152400</xdr:rowOff>
    </xdr:from>
    <xdr:to>
      <xdr:col>5</xdr:col>
      <xdr:colOff>2045757</xdr:colOff>
      <xdr:row>46</xdr:row>
      <xdr:rowOff>304801</xdr:rowOff>
    </xdr:to>
    <xdr:pic>
      <xdr:nvPicPr>
        <xdr:cNvPr id="3" name="Imagen 2">
          <a:extLst>
            <a:ext uri="{FF2B5EF4-FFF2-40B4-BE49-F238E27FC236}">
              <a16:creationId xmlns:a16="http://schemas.microsoft.com/office/drawing/2014/main" id="{7F630482-2A18-428F-8762-9EFCEB379850}"/>
            </a:ext>
          </a:extLst>
        </xdr:cNvPr>
        <xdr:cNvPicPr>
          <a:picLocks noChangeAspect="1"/>
        </xdr:cNvPicPr>
      </xdr:nvPicPr>
      <xdr:blipFill>
        <a:blip xmlns:r="http://schemas.openxmlformats.org/officeDocument/2006/relationships" r:embed="rId2"/>
        <a:stretch>
          <a:fillRect/>
        </a:stretch>
      </xdr:blipFill>
      <xdr:spPr>
        <a:xfrm>
          <a:off x="1930399" y="22012275"/>
          <a:ext cx="8878358" cy="328612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75d0f528dfe50320/Documentos/WILSON%20PI&#209;ARETE/EVALUACION%20TECNICA%20DE%20EXPERIENCIA%20Y%20PUNTUABLE%20CMA-001-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RCIO CAMINOS 2021"/>
      <sheetName val="CONSORCIO INTERCONDI - DHE 02"/>
      <sheetName val="CONSORCIO MEJORAMIENTO KBF"/>
      <sheetName val="SMMLV"/>
    </sheetNames>
    <sheetDataSet>
      <sheetData sheetId="0" refreshError="1"/>
      <sheetData sheetId="1" refreshError="1"/>
      <sheetData sheetId="2" refreshError="1"/>
      <sheetData sheetId="3">
        <row r="32">
          <cell r="D32">
            <v>589500</v>
          </cell>
        </row>
        <row r="34">
          <cell r="D34">
            <v>644350</v>
          </cell>
        </row>
        <row r="37">
          <cell r="D37">
            <v>781242</v>
          </cell>
        </row>
        <row r="40">
          <cell r="D40">
            <v>908526</v>
          </cell>
        </row>
        <row r="41">
          <cell r="D41">
            <v>1000000</v>
          </cell>
        </row>
        <row r="43">
          <cell r="D43">
            <v>1300000</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1"/>
  <sheetViews>
    <sheetView topLeftCell="A16" zoomScale="40" zoomScaleNormal="40" workbookViewId="0">
      <selection activeCell="C60" sqref="C60"/>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82" customWidth="1"/>
    <col min="13" max="13" width="44.5" style="82" customWidth="1"/>
    <col min="14" max="14" width="47" style="82" customWidth="1"/>
    <col min="15" max="15" width="19.1640625" style="82" bestFit="1" customWidth="1"/>
    <col min="16" max="16" width="46.5" style="83" customWidth="1"/>
    <col min="17" max="17" width="103.33203125" style="83" customWidth="1"/>
    <col min="18" max="19" width="28.5" style="83" customWidth="1"/>
    <col min="20" max="20" width="27.1640625" style="83"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84"/>
      <c r="M3" s="84"/>
      <c r="N3" s="84"/>
      <c r="O3" s="84"/>
      <c r="P3" s="8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9" t="s">
        <v>34</v>
      </c>
      <c r="E10" s="100"/>
      <c r="F10" s="100"/>
      <c r="G10" s="101"/>
      <c r="H10" s="98" t="s">
        <v>2</v>
      </c>
      <c r="I10" s="98" t="s">
        <v>3</v>
      </c>
      <c r="J10" s="98" t="s">
        <v>4</v>
      </c>
      <c r="K10" s="98" t="s">
        <v>40</v>
      </c>
      <c r="L10" s="98" t="s">
        <v>35</v>
      </c>
      <c r="M10" s="98"/>
      <c r="N10" s="98" t="s">
        <v>36</v>
      </c>
      <c r="O10" s="98"/>
      <c r="P10" s="98" t="s">
        <v>15</v>
      </c>
    </row>
    <row r="11" spans="1:21" s="12" customFormat="1" ht="33.75" customHeight="1" x14ac:dyDescent="0.15">
      <c r="B11" s="98"/>
      <c r="C11" s="98"/>
      <c r="D11" s="102"/>
      <c r="E11" s="103"/>
      <c r="F11" s="103"/>
      <c r="G11" s="104"/>
      <c r="H11" s="98"/>
      <c r="I11" s="98"/>
      <c r="J11" s="98"/>
      <c r="K11" s="98"/>
      <c r="L11" s="98"/>
      <c r="M11" s="98"/>
      <c r="N11" s="98"/>
      <c r="O11" s="98"/>
      <c r="P11" s="98"/>
    </row>
    <row r="12" spans="1:21" s="12" customFormat="1" ht="37.5" customHeight="1" x14ac:dyDescent="0.15">
      <c r="B12" s="98"/>
      <c r="C12" s="98"/>
      <c r="D12" s="102"/>
      <c r="E12" s="103"/>
      <c r="F12" s="103"/>
      <c r="G12" s="104"/>
      <c r="H12" s="98"/>
      <c r="I12" s="98"/>
      <c r="J12" s="98"/>
      <c r="K12" s="98"/>
      <c r="L12" s="98"/>
      <c r="M12" s="98"/>
      <c r="N12" s="98"/>
      <c r="O12" s="98"/>
      <c r="P12" s="98"/>
    </row>
    <row r="13" spans="1:21" s="12" customFormat="1" ht="33.75" customHeight="1" x14ac:dyDescent="0.15">
      <c r="B13" s="98"/>
      <c r="C13" s="98"/>
      <c r="D13" s="102"/>
      <c r="E13" s="103"/>
      <c r="F13" s="103"/>
      <c r="G13" s="104"/>
      <c r="H13" s="98"/>
      <c r="I13" s="98"/>
      <c r="J13" s="98"/>
      <c r="K13" s="98"/>
      <c r="L13" s="98"/>
      <c r="M13" s="98"/>
      <c r="N13" s="98"/>
      <c r="O13" s="98"/>
      <c r="P13" s="98"/>
      <c r="Q13" s="5"/>
    </row>
    <row r="14" spans="1:21" s="12" customFormat="1" ht="33.75" customHeight="1" x14ac:dyDescent="0.15">
      <c r="B14" s="98"/>
      <c r="C14" s="98"/>
      <c r="D14" s="105"/>
      <c r="E14" s="106"/>
      <c r="F14" s="106"/>
      <c r="G14" s="107"/>
      <c r="H14" s="98"/>
      <c r="I14" s="98"/>
      <c r="J14" s="98"/>
      <c r="K14" s="98"/>
      <c r="L14" s="98"/>
      <c r="M14" s="98"/>
      <c r="N14" s="98"/>
      <c r="O14" s="98"/>
      <c r="P14" s="98"/>
      <c r="Q14" s="5"/>
    </row>
    <row r="15" spans="1:21" s="12" customFormat="1" ht="107" customHeight="1" x14ac:dyDescent="0.15">
      <c r="B15" s="129" t="s">
        <v>58</v>
      </c>
      <c r="C15" s="125" t="s">
        <v>59</v>
      </c>
      <c r="D15" s="125" t="s">
        <v>99</v>
      </c>
      <c r="E15" s="125"/>
      <c r="F15" s="125"/>
      <c r="G15" s="125"/>
      <c r="H15" s="86">
        <v>0.7</v>
      </c>
      <c r="I15" s="87">
        <v>551350381.60000002</v>
      </c>
      <c r="J15" s="71">
        <f>(I15)/[1]SMMLV!D40</f>
        <v>606.86252413249599</v>
      </c>
      <c r="K15" s="70">
        <f>J15*H15</f>
        <v>424.80376689274715</v>
      </c>
      <c r="L15" s="130">
        <f>K15+K16</f>
        <v>1103.3644931727472</v>
      </c>
      <c r="M15" s="130"/>
      <c r="N15" s="126" t="s">
        <v>94</v>
      </c>
      <c r="O15" s="126"/>
      <c r="P15" s="124" t="s">
        <v>105</v>
      </c>
      <c r="Q15" s="5"/>
    </row>
    <row r="16" spans="1:21" s="12" customFormat="1" ht="132" customHeight="1" x14ac:dyDescent="0.15">
      <c r="B16" s="129"/>
      <c r="C16" s="125"/>
      <c r="D16" s="125" t="s">
        <v>100</v>
      </c>
      <c r="E16" s="125"/>
      <c r="F16" s="125"/>
      <c r="G16" s="125"/>
      <c r="H16" s="86">
        <v>0.68</v>
      </c>
      <c r="I16" s="87">
        <v>997883421</v>
      </c>
      <c r="J16" s="71">
        <f>I16/[1]SMMLV!D41</f>
        <v>997.883421</v>
      </c>
      <c r="K16" s="70">
        <f>J16*H16</f>
        <v>678.56072628000004</v>
      </c>
      <c r="L16" s="130"/>
      <c r="M16" s="130"/>
      <c r="N16" s="126" t="s">
        <v>96</v>
      </c>
      <c r="O16" s="126"/>
      <c r="P16" s="124"/>
      <c r="Q16" s="5"/>
    </row>
    <row r="17" spans="1:21" s="12" customFormat="1" x14ac:dyDescent="0.15">
      <c r="B17" s="13"/>
      <c r="C17" s="16"/>
      <c r="D17" s="16"/>
      <c r="E17" s="16"/>
      <c r="F17" s="16"/>
      <c r="G17" s="16"/>
      <c r="H17" s="7"/>
      <c r="I17" s="7"/>
      <c r="J17" s="88"/>
      <c r="K17" s="88"/>
      <c r="L17" s="89"/>
      <c r="M17" s="19"/>
      <c r="N17" s="20"/>
      <c r="O17" s="13"/>
    </row>
    <row r="18" spans="1:21" s="12" customFormat="1" ht="40" customHeight="1" x14ac:dyDescent="0.15">
      <c r="B18" s="53"/>
      <c r="C18" s="53"/>
      <c r="D18" s="53"/>
      <c r="E18" s="53"/>
      <c r="F18" s="54" t="s">
        <v>5</v>
      </c>
      <c r="G18" s="90" t="s">
        <v>19</v>
      </c>
      <c r="H18" s="76" t="s">
        <v>39</v>
      </c>
      <c r="I18" s="66"/>
      <c r="J18" s="91"/>
      <c r="K18" s="92"/>
      <c r="O18" s="13"/>
    </row>
    <row r="19" spans="1:21" s="12" customFormat="1" ht="14" x14ac:dyDescent="0.15">
      <c r="B19" s="56" t="s">
        <v>6</v>
      </c>
      <c r="C19" s="57"/>
      <c r="D19" s="57"/>
      <c r="E19" s="57"/>
      <c r="F19" s="58">
        <v>220397844</v>
      </c>
      <c r="G19" s="59">
        <f>F19/[1]SMMLV!D43</f>
        <v>169.53680307692306</v>
      </c>
      <c r="H19" s="77">
        <f>((K15+K16)/2)</f>
        <v>551.68224658637359</v>
      </c>
      <c r="I19" s="40"/>
      <c r="J19" s="68">
        <f>+L15</f>
        <v>1103.3644931727472</v>
      </c>
      <c r="K19" s="22"/>
      <c r="L19" s="23"/>
      <c r="O19" s="13"/>
    </row>
    <row r="20" spans="1:21" s="12" customFormat="1" x14ac:dyDescent="0.15">
      <c r="B20" s="13"/>
      <c r="C20" s="7"/>
      <c r="D20" s="7"/>
      <c r="E20" s="7"/>
      <c r="F20" s="7"/>
      <c r="G20" s="7"/>
      <c r="H20" s="22"/>
      <c r="I20" s="23"/>
      <c r="J20" s="88"/>
      <c r="K20" s="88"/>
      <c r="L20" s="89"/>
      <c r="M20" s="19"/>
      <c r="N20" s="20"/>
      <c r="O20" s="13"/>
    </row>
    <row r="21" spans="1:21" s="12" customFormat="1" x14ac:dyDescent="0.15">
      <c r="B21" s="13"/>
      <c r="C21" s="7"/>
      <c r="D21" s="7"/>
      <c r="E21" s="7"/>
      <c r="F21" s="7"/>
      <c r="G21" s="7"/>
      <c r="H21" s="7"/>
      <c r="I21" s="38"/>
      <c r="J21" s="88"/>
      <c r="K21" s="88"/>
      <c r="L21" s="89"/>
      <c r="M21" s="19"/>
      <c r="N21" s="20"/>
      <c r="O21" s="13"/>
    </row>
    <row r="22" spans="1:21" s="12" customFormat="1" x14ac:dyDescent="0.15">
      <c r="B22" s="13"/>
      <c r="C22" s="7"/>
      <c r="D22" s="7"/>
      <c r="E22" s="7"/>
      <c r="F22" s="7"/>
      <c r="G22" s="7"/>
      <c r="H22" s="7"/>
      <c r="I22" s="93"/>
      <c r="J22" s="88"/>
      <c r="K22" s="88"/>
      <c r="L22" s="89"/>
      <c r="M22" s="19"/>
      <c r="N22" s="20"/>
      <c r="O22" s="13"/>
    </row>
    <row r="23" spans="1:21" s="12" customFormat="1" ht="27" customHeight="1" x14ac:dyDescent="0.15">
      <c r="B23" s="23"/>
      <c r="C23" s="23"/>
      <c r="E23" s="5"/>
      <c r="F23" s="127" t="s">
        <v>7</v>
      </c>
      <c r="G23" s="127"/>
      <c r="H23" s="127"/>
      <c r="I23" s="127"/>
      <c r="J23" s="127"/>
      <c r="K23" s="127"/>
      <c r="L23" s="78"/>
      <c r="M23" s="5"/>
      <c r="N23" s="19"/>
      <c r="O23" s="25"/>
      <c r="P23" s="25"/>
    </row>
    <row r="24" spans="1:21" s="12" customFormat="1" ht="134.25" customHeight="1" x14ac:dyDescent="0.15">
      <c r="B24" s="23"/>
      <c r="C24" s="23"/>
      <c r="F24" s="61" t="s">
        <v>0</v>
      </c>
      <c r="G24" s="61" t="s">
        <v>1</v>
      </c>
      <c r="H24" s="61" t="s">
        <v>8</v>
      </c>
      <c r="I24" s="61" t="s">
        <v>9</v>
      </c>
      <c r="J24" s="61" t="s">
        <v>37</v>
      </c>
      <c r="K24" s="61" t="s">
        <v>10</v>
      </c>
      <c r="M24" s="61" t="s">
        <v>20</v>
      </c>
      <c r="N24" s="61" t="s">
        <v>21</v>
      </c>
    </row>
    <row r="25" spans="1:21" s="12" customFormat="1" ht="73.5" customHeight="1" x14ac:dyDescent="0.15">
      <c r="B25" s="23"/>
      <c r="C25" s="23"/>
      <c r="F25" s="26" t="str">
        <f>B15</f>
        <v>CONSORCIO INTERCONDI - DHE 02</v>
      </c>
      <c r="G25" s="14" t="str">
        <f>C15</f>
        <v>INTERCONDI SAS 90%
DHE INGENIERIA SAS 10%</v>
      </c>
      <c r="H25" s="14" t="s">
        <v>60</v>
      </c>
      <c r="I25" s="27" t="s">
        <v>61</v>
      </c>
      <c r="J25" s="14" t="s">
        <v>18</v>
      </c>
      <c r="K25" s="26" t="s">
        <v>15</v>
      </c>
      <c r="M25" s="79" t="s">
        <v>56</v>
      </c>
      <c r="N25" s="26" t="s">
        <v>15</v>
      </c>
    </row>
    <row r="26" spans="1:21" s="12" customFormat="1" x14ac:dyDescent="0.15">
      <c r="B26" s="23"/>
      <c r="C26" s="23"/>
      <c r="D26" s="13"/>
      <c r="E26" s="13"/>
      <c r="F26" s="7"/>
      <c r="G26" s="7"/>
      <c r="H26" s="7"/>
      <c r="I26" s="7"/>
      <c r="J26" s="7"/>
      <c r="K26" s="7"/>
      <c r="L26" s="7"/>
      <c r="M26" s="13"/>
      <c r="N26" s="19"/>
      <c r="O26" s="25"/>
    </row>
    <row r="27" spans="1:21" s="12" customFormat="1" x14ac:dyDescent="0.15">
      <c r="B27" s="13"/>
      <c r="C27" s="28"/>
      <c r="D27" s="7"/>
      <c r="E27" s="7"/>
      <c r="F27" s="7"/>
      <c r="G27" s="7"/>
      <c r="H27" s="7"/>
      <c r="I27" s="28"/>
      <c r="J27" s="93"/>
      <c r="K27" s="93"/>
      <c r="L27" s="94"/>
      <c r="M27" s="19"/>
      <c r="N27" s="19"/>
      <c r="O27" s="13"/>
    </row>
    <row r="28" spans="1:21" s="83" customFormat="1" ht="33.75" customHeight="1" thickBot="1" x14ac:dyDescent="0.2">
      <c r="A28" s="2"/>
      <c r="B28" s="128" t="s">
        <v>11</v>
      </c>
      <c r="C28" s="128"/>
      <c r="D28" s="128"/>
      <c r="E28" s="128"/>
      <c r="F28" s="128"/>
      <c r="G28" s="128"/>
      <c r="H28" s="128"/>
      <c r="I28" s="128"/>
      <c r="J28" s="128"/>
      <c r="K28" s="128"/>
      <c r="L28" s="128"/>
      <c r="M28" s="128"/>
      <c r="N28" s="128"/>
      <c r="O28" s="128"/>
      <c r="P28" s="128"/>
      <c r="U28" s="2"/>
    </row>
    <row r="29" spans="1:21" s="83" customFormat="1" ht="33.75" customHeight="1" x14ac:dyDescent="0.15">
      <c r="A29" s="2"/>
      <c r="B29" s="110" t="s">
        <v>22</v>
      </c>
      <c r="C29" s="111"/>
      <c r="D29" s="111"/>
      <c r="E29" s="112"/>
      <c r="F29" s="13"/>
      <c r="G29" s="113" t="s">
        <v>43</v>
      </c>
      <c r="H29" s="114"/>
      <c r="I29" s="114"/>
      <c r="J29" s="115"/>
      <c r="K29" s="116" t="s">
        <v>47</v>
      </c>
      <c r="L29" s="117"/>
      <c r="M29" s="120" t="s">
        <v>48</v>
      </c>
      <c r="N29" s="122" t="s">
        <v>49</v>
      </c>
      <c r="O29" s="13"/>
      <c r="P29" s="13"/>
      <c r="U29" s="2"/>
    </row>
    <row r="30" spans="1:21" s="83" customFormat="1" ht="230.25" customHeight="1" x14ac:dyDescent="0.15">
      <c r="A30" s="2"/>
      <c r="B30" s="142" t="s">
        <v>23</v>
      </c>
      <c r="C30" s="143" t="s">
        <v>24</v>
      </c>
      <c r="D30" s="43" t="s">
        <v>25</v>
      </c>
      <c r="E30" s="44" t="s">
        <v>41</v>
      </c>
      <c r="F30" s="13"/>
      <c r="G30" s="144" t="s">
        <v>44</v>
      </c>
      <c r="H30" s="145"/>
      <c r="I30" s="145"/>
      <c r="J30" s="146"/>
      <c r="K30" s="118"/>
      <c r="L30" s="119"/>
      <c r="M30" s="121"/>
      <c r="N30" s="123"/>
      <c r="O30" s="13"/>
      <c r="P30" s="13"/>
      <c r="U30" s="2"/>
    </row>
    <row r="31" spans="1:21" s="83" customFormat="1" ht="219.75" customHeight="1" x14ac:dyDescent="0.15">
      <c r="A31" s="2"/>
      <c r="B31" s="142"/>
      <c r="C31" s="143"/>
      <c r="D31" s="80" t="s">
        <v>42</v>
      </c>
      <c r="E31" s="45"/>
      <c r="F31" s="13"/>
      <c r="G31" s="147" t="s">
        <v>45</v>
      </c>
      <c r="H31" s="148"/>
      <c r="I31" s="41" t="s">
        <v>46</v>
      </c>
      <c r="J31" s="42" t="s">
        <v>26</v>
      </c>
      <c r="K31" s="149" t="s">
        <v>106</v>
      </c>
      <c r="L31" s="150"/>
      <c r="M31" s="153" t="s">
        <v>106</v>
      </c>
      <c r="N31" s="131" t="s">
        <v>106</v>
      </c>
      <c r="O31" s="13"/>
      <c r="P31" s="13"/>
      <c r="U31" s="2"/>
    </row>
    <row r="32" spans="1:21" s="83" customFormat="1" ht="33.75" customHeight="1" thickBot="1" x14ac:dyDescent="0.2">
      <c r="A32" s="2"/>
      <c r="B32" s="46">
        <f>K15</f>
        <v>424.80376689274715</v>
      </c>
      <c r="C32" s="133">
        <f>+AVERAGE(B32:B33)</f>
        <v>551.68224658637359</v>
      </c>
      <c r="D32" s="133"/>
      <c r="E32" s="133"/>
      <c r="F32" s="13"/>
      <c r="G32" s="134" t="s">
        <v>106</v>
      </c>
      <c r="H32" s="135"/>
      <c r="I32" s="47" t="s">
        <v>106</v>
      </c>
      <c r="J32" s="60" t="s">
        <v>106</v>
      </c>
      <c r="K32" s="151"/>
      <c r="L32" s="152"/>
      <c r="M32" s="154"/>
      <c r="N32" s="132"/>
      <c r="O32" s="13"/>
      <c r="P32" s="13"/>
      <c r="U32" s="2"/>
    </row>
    <row r="33" spans="1:21" s="83" customFormat="1" ht="33.75" customHeight="1" x14ac:dyDescent="0.15">
      <c r="A33" s="2"/>
      <c r="B33" s="46">
        <f>K16</f>
        <v>678.56072628000004</v>
      </c>
      <c r="C33" s="133"/>
      <c r="D33" s="133"/>
      <c r="E33" s="133"/>
      <c r="F33" s="13"/>
      <c r="G33" s="13"/>
      <c r="H33" s="13"/>
      <c r="I33" s="13"/>
      <c r="J33" s="13"/>
      <c r="K33" s="13"/>
      <c r="L33" s="13"/>
      <c r="M33" s="13"/>
      <c r="N33" s="13"/>
      <c r="O33" s="13"/>
      <c r="P33" s="13"/>
      <c r="U33" s="2"/>
    </row>
    <row r="34" spans="1:21" s="83" customFormat="1" ht="33.75" customHeight="1" x14ac:dyDescent="0.15">
      <c r="A34" s="2"/>
      <c r="B34" s="13"/>
      <c r="C34" s="13"/>
      <c r="D34" s="13"/>
      <c r="E34" s="13"/>
      <c r="F34" s="13"/>
      <c r="G34" s="13"/>
      <c r="H34" s="13"/>
      <c r="I34" s="13"/>
      <c r="J34" s="13"/>
      <c r="K34" s="13"/>
      <c r="L34" s="13"/>
      <c r="M34" s="13"/>
      <c r="N34" s="13"/>
      <c r="O34" s="13"/>
      <c r="P34" s="13"/>
      <c r="U34" s="2"/>
    </row>
    <row r="35" spans="1:21" s="83" customFormat="1" ht="33.75" customHeight="1" x14ac:dyDescent="0.15">
      <c r="A35" s="2"/>
      <c r="B35" s="48" t="s">
        <v>5</v>
      </c>
      <c r="C35" s="48" t="s">
        <v>19</v>
      </c>
      <c r="D35" s="13"/>
      <c r="E35" s="13"/>
      <c r="F35" s="13"/>
      <c r="G35" s="13"/>
      <c r="H35" s="13"/>
      <c r="I35" s="13"/>
      <c r="J35" s="13"/>
      <c r="K35" s="13"/>
      <c r="L35" s="13"/>
      <c r="M35" s="13"/>
      <c r="N35" s="13"/>
      <c r="O35" s="13"/>
      <c r="P35" s="13"/>
      <c r="U35" s="2"/>
    </row>
    <row r="36" spans="1:21" s="83" customFormat="1" ht="33.75" customHeight="1" x14ac:dyDescent="0.15">
      <c r="A36" s="2"/>
      <c r="B36" s="49">
        <f>F19</f>
        <v>220397844</v>
      </c>
      <c r="C36" s="50">
        <f>B36/[1]SMMLV!D43</f>
        <v>169.53680307692306</v>
      </c>
      <c r="D36" s="13"/>
      <c r="E36" s="13"/>
      <c r="F36" s="13"/>
      <c r="G36" s="13"/>
      <c r="H36" s="13"/>
      <c r="I36" s="13"/>
      <c r="J36" s="13"/>
      <c r="K36" s="13"/>
      <c r="L36" s="13"/>
      <c r="M36" s="13"/>
      <c r="N36" s="13"/>
      <c r="O36" s="13"/>
      <c r="P36" s="13"/>
      <c r="U36" s="2"/>
    </row>
    <row r="37" spans="1:21" s="83" customFormat="1" ht="33.75" customHeight="1" thickBot="1" x14ac:dyDescent="0.2">
      <c r="A37" s="2"/>
      <c r="B37" s="13"/>
      <c r="C37" s="13"/>
      <c r="D37" s="13"/>
      <c r="E37" s="13"/>
      <c r="F37" s="13"/>
      <c r="G37" s="13"/>
      <c r="H37" s="13"/>
      <c r="I37" s="13"/>
      <c r="J37" s="13"/>
      <c r="K37" s="13"/>
      <c r="L37" s="13"/>
      <c r="M37" s="13"/>
      <c r="N37" s="13"/>
      <c r="O37" s="13"/>
      <c r="P37" s="13"/>
      <c r="U37" s="2"/>
    </row>
    <row r="38" spans="1:21" s="83" customFormat="1" ht="33.75" customHeight="1" x14ac:dyDescent="0.15">
      <c r="A38" s="2"/>
      <c r="B38" s="136" t="s">
        <v>50</v>
      </c>
      <c r="C38" s="137"/>
      <c r="D38" s="137"/>
      <c r="E38" s="137"/>
      <c r="F38" s="137"/>
      <c r="G38" s="138"/>
      <c r="H38" s="13"/>
      <c r="I38" s="139" t="s">
        <v>29</v>
      </c>
      <c r="J38" s="140"/>
      <c r="K38" s="140"/>
      <c r="L38" s="140"/>
      <c r="M38" s="141"/>
      <c r="N38" s="13"/>
      <c r="O38" s="13"/>
      <c r="P38" s="13"/>
      <c r="U38" s="2"/>
    </row>
    <row r="39" spans="1:21" s="83" customFormat="1" ht="78" customHeight="1" x14ac:dyDescent="0.15">
      <c r="A39" s="2"/>
      <c r="B39" s="158" t="s">
        <v>12</v>
      </c>
      <c r="C39" s="182"/>
      <c r="D39" s="183"/>
      <c r="E39" s="183"/>
      <c r="F39" s="184"/>
      <c r="G39" s="191" t="s">
        <v>27</v>
      </c>
      <c r="H39" s="13"/>
      <c r="I39" s="192" t="s">
        <v>12</v>
      </c>
      <c r="J39" s="195" t="s">
        <v>51</v>
      </c>
      <c r="K39" s="195"/>
      <c r="L39" s="195"/>
      <c r="M39" s="155" t="s">
        <v>30</v>
      </c>
      <c r="N39" s="13"/>
      <c r="O39" s="13"/>
      <c r="P39" s="13"/>
      <c r="U39" s="2"/>
    </row>
    <row r="40" spans="1:21" s="83" customFormat="1" ht="33.75" customHeight="1" x14ac:dyDescent="0.15">
      <c r="A40" s="2"/>
      <c r="B40" s="158"/>
      <c r="C40" s="185"/>
      <c r="D40" s="186"/>
      <c r="E40" s="186"/>
      <c r="F40" s="187"/>
      <c r="G40" s="191"/>
      <c r="H40" s="13"/>
      <c r="I40" s="193"/>
      <c r="J40" s="195"/>
      <c r="K40" s="195"/>
      <c r="L40" s="195"/>
      <c r="M40" s="156"/>
      <c r="N40" s="13"/>
      <c r="O40" s="13"/>
      <c r="P40" s="13"/>
      <c r="U40" s="2"/>
    </row>
    <row r="41" spans="1:21" s="83" customFormat="1" ht="33.75" customHeight="1" x14ac:dyDescent="0.15">
      <c r="A41" s="2"/>
      <c r="B41" s="158"/>
      <c r="C41" s="185"/>
      <c r="D41" s="186"/>
      <c r="E41" s="186"/>
      <c r="F41" s="187"/>
      <c r="G41" s="191"/>
      <c r="H41" s="13"/>
      <c r="I41" s="193"/>
      <c r="J41" s="195"/>
      <c r="K41" s="195"/>
      <c r="L41" s="195"/>
      <c r="M41" s="156"/>
      <c r="N41" s="13"/>
      <c r="O41" s="13"/>
      <c r="P41" s="13"/>
      <c r="U41" s="2"/>
    </row>
    <row r="42" spans="1:21" s="83" customFormat="1" ht="33.75" customHeight="1" x14ac:dyDescent="0.15">
      <c r="A42" s="2"/>
      <c r="B42" s="158"/>
      <c r="C42" s="185"/>
      <c r="D42" s="186"/>
      <c r="E42" s="186"/>
      <c r="F42" s="187"/>
      <c r="G42" s="191"/>
      <c r="H42" s="13"/>
      <c r="I42" s="193"/>
      <c r="J42" s="195"/>
      <c r="K42" s="195"/>
      <c r="L42" s="195"/>
      <c r="M42" s="156"/>
      <c r="N42" s="13"/>
      <c r="O42" s="13"/>
      <c r="P42" s="13"/>
      <c r="U42" s="2"/>
    </row>
    <row r="43" spans="1:21" s="83" customFormat="1" ht="33.75" customHeight="1" x14ac:dyDescent="0.15">
      <c r="A43" s="2"/>
      <c r="B43" s="158"/>
      <c r="C43" s="185"/>
      <c r="D43" s="186"/>
      <c r="E43" s="186"/>
      <c r="F43" s="187"/>
      <c r="G43" s="191"/>
      <c r="H43" s="13"/>
      <c r="I43" s="193"/>
      <c r="J43" s="195"/>
      <c r="K43" s="195"/>
      <c r="L43" s="195"/>
      <c r="M43" s="156"/>
      <c r="N43" s="13"/>
      <c r="O43" s="13"/>
      <c r="P43" s="13"/>
      <c r="U43" s="2"/>
    </row>
    <row r="44" spans="1:21" s="83" customFormat="1" ht="33.75" customHeight="1" x14ac:dyDescent="0.15">
      <c r="A44" s="2"/>
      <c r="B44" s="158"/>
      <c r="C44" s="185"/>
      <c r="D44" s="186"/>
      <c r="E44" s="186"/>
      <c r="F44" s="187"/>
      <c r="G44" s="191"/>
      <c r="H44" s="13"/>
      <c r="I44" s="193"/>
      <c r="J44" s="195"/>
      <c r="K44" s="195"/>
      <c r="L44" s="195"/>
      <c r="M44" s="156"/>
      <c r="N44" s="13"/>
      <c r="O44" s="13"/>
      <c r="P44" s="13"/>
      <c r="U44" s="2"/>
    </row>
    <row r="45" spans="1:21" s="83" customFormat="1" ht="33.75" customHeight="1" x14ac:dyDescent="0.15">
      <c r="A45" s="2"/>
      <c r="B45" s="158"/>
      <c r="C45" s="188"/>
      <c r="D45" s="189"/>
      <c r="E45" s="189"/>
      <c r="F45" s="190"/>
      <c r="G45" s="191"/>
      <c r="H45" s="13"/>
      <c r="I45" s="194"/>
      <c r="J45" s="195"/>
      <c r="K45" s="195"/>
      <c r="L45" s="195"/>
      <c r="M45" s="157"/>
      <c r="N45" s="13"/>
      <c r="O45" s="13"/>
      <c r="P45" s="13"/>
      <c r="U45" s="2"/>
    </row>
    <row r="46" spans="1:21" s="83" customFormat="1" ht="33.75" customHeight="1" x14ac:dyDescent="0.15">
      <c r="A46" s="2"/>
      <c r="B46" s="158" t="str">
        <f>B15</f>
        <v>CONSORCIO INTERCONDI - DHE 02</v>
      </c>
      <c r="C46" s="160" t="s">
        <v>28</v>
      </c>
      <c r="D46" s="150"/>
      <c r="E46" s="150"/>
      <c r="F46" s="161"/>
      <c r="G46" s="167" t="s">
        <v>106</v>
      </c>
      <c r="H46" s="13"/>
      <c r="I46" s="169"/>
      <c r="J46" s="171"/>
      <c r="K46" s="172"/>
      <c r="L46" s="173"/>
      <c r="M46" s="180" t="s">
        <v>106</v>
      </c>
      <c r="N46" s="13"/>
      <c r="O46" s="13"/>
      <c r="P46" s="13"/>
      <c r="U46" s="2"/>
    </row>
    <row r="47" spans="1:21" s="83" customFormat="1" ht="33.75" customHeight="1" x14ac:dyDescent="0.15">
      <c r="A47" s="2"/>
      <c r="B47" s="158"/>
      <c r="C47" s="162"/>
      <c r="D47" s="163"/>
      <c r="E47" s="163"/>
      <c r="F47" s="164"/>
      <c r="G47" s="167"/>
      <c r="H47" s="13"/>
      <c r="I47" s="169"/>
      <c r="J47" s="174"/>
      <c r="K47" s="175"/>
      <c r="L47" s="176"/>
      <c r="M47" s="180"/>
      <c r="N47" s="13"/>
      <c r="O47" s="13"/>
      <c r="P47" s="13"/>
      <c r="U47" s="2"/>
    </row>
    <row r="48" spans="1:21" s="83" customFormat="1" ht="33.75" customHeight="1" thickBot="1" x14ac:dyDescent="0.2">
      <c r="A48" s="2"/>
      <c r="B48" s="159"/>
      <c r="C48" s="165"/>
      <c r="D48" s="152"/>
      <c r="E48" s="152"/>
      <c r="F48" s="166"/>
      <c r="G48" s="168"/>
      <c r="H48" s="13"/>
      <c r="I48" s="170"/>
      <c r="J48" s="177"/>
      <c r="K48" s="178"/>
      <c r="L48" s="179"/>
      <c r="M48" s="181"/>
      <c r="N48" s="13"/>
      <c r="O48" s="13"/>
      <c r="P48" s="13"/>
      <c r="U48" s="2"/>
    </row>
    <row r="49" spans="1:21" s="83" customFormat="1" ht="33.75" customHeight="1" x14ac:dyDescent="0.15">
      <c r="A49" s="2"/>
      <c r="B49" s="13"/>
      <c r="C49" s="196"/>
      <c r="D49" s="196"/>
      <c r="E49" s="196"/>
      <c r="F49" s="196"/>
      <c r="G49" s="196"/>
      <c r="H49" s="13"/>
      <c r="I49" s="13"/>
      <c r="J49" s="13"/>
      <c r="K49" s="13"/>
      <c r="L49" s="13"/>
      <c r="M49" s="13"/>
      <c r="N49" s="13"/>
      <c r="O49" s="13"/>
      <c r="P49" s="13"/>
      <c r="U49" s="2"/>
    </row>
    <row r="50" spans="1:21" s="83" customFormat="1" ht="12" customHeight="1" x14ac:dyDescent="0.15">
      <c r="A50" s="2"/>
      <c r="B50" s="2"/>
      <c r="C50" s="82"/>
      <c r="D50" s="82"/>
      <c r="E50" s="82"/>
      <c r="F50" s="82"/>
      <c r="I50" s="2"/>
      <c r="J50" s="5"/>
      <c r="K50" s="39"/>
      <c r="L50" s="39"/>
      <c r="M50" s="39"/>
      <c r="N50" s="39"/>
      <c r="O50" s="39"/>
      <c r="P50" s="5"/>
      <c r="T50" s="2"/>
    </row>
    <row r="51" spans="1:21" s="83" customFormat="1" x14ac:dyDescent="0.15">
      <c r="A51" s="2"/>
      <c r="B51" s="13"/>
      <c r="C51" s="7"/>
      <c r="D51" s="2"/>
      <c r="E51" s="2"/>
      <c r="F51" s="2"/>
      <c r="G51" s="2"/>
      <c r="H51" s="2"/>
      <c r="I51" s="2"/>
      <c r="J51" s="2"/>
      <c r="K51" s="82"/>
      <c r="L51" s="82"/>
      <c r="M51" s="82"/>
      <c r="N51" s="82"/>
      <c r="T51" s="2"/>
    </row>
    <row r="52" spans="1:21" s="83" customFormat="1" ht="87" customHeight="1" x14ac:dyDescent="0.15">
      <c r="A52" s="2"/>
      <c r="B52" s="197" t="s">
        <v>12</v>
      </c>
      <c r="C52" s="200" t="s">
        <v>52</v>
      </c>
      <c r="D52" s="201"/>
      <c r="E52" s="201"/>
      <c r="F52" s="201"/>
      <c r="G52" s="202"/>
      <c r="H52" s="209" t="s">
        <v>13</v>
      </c>
      <c r="I52" s="2"/>
      <c r="J52" s="197" t="s">
        <v>12</v>
      </c>
      <c r="K52" s="221" t="s">
        <v>31</v>
      </c>
      <c r="L52" s="222"/>
      <c r="M52" s="222"/>
      <c r="N52" s="223"/>
      <c r="O52" s="209" t="s">
        <v>13</v>
      </c>
      <c r="T52" s="2"/>
    </row>
    <row r="53" spans="1:21" s="83" customFormat="1" x14ac:dyDescent="0.15">
      <c r="A53" s="2"/>
      <c r="B53" s="198"/>
      <c r="C53" s="203"/>
      <c r="D53" s="204"/>
      <c r="E53" s="204"/>
      <c r="F53" s="204"/>
      <c r="G53" s="205"/>
      <c r="H53" s="210"/>
      <c r="I53" s="2"/>
      <c r="J53" s="198"/>
      <c r="K53" s="224"/>
      <c r="L53" s="225"/>
      <c r="M53" s="225"/>
      <c r="N53" s="226"/>
      <c r="O53" s="210"/>
      <c r="T53" s="2"/>
    </row>
    <row r="54" spans="1:21" s="83" customFormat="1" x14ac:dyDescent="0.15">
      <c r="A54" s="2"/>
      <c r="B54" s="198"/>
      <c r="C54" s="203"/>
      <c r="D54" s="204"/>
      <c r="E54" s="204"/>
      <c r="F54" s="204"/>
      <c r="G54" s="205"/>
      <c r="H54" s="210"/>
      <c r="I54" s="2"/>
      <c r="J54" s="198"/>
      <c r="K54" s="224"/>
      <c r="L54" s="225"/>
      <c r="M54" s="225"/>
      <c r="N54" s="226"/>
      <c r="O54" s="210"/>
      <c r="T54" s="2"/>
    </row>
    <row r="55" spans="1:21" s="83" customFormat="1" x14ac:dyDescent="0.15">
      <c r="A55" s="2"/>
      <c r="B55" s="199"/>
      <c r="C55" s="206"/>
      <c r="D55" s="207"/>
      <c r="E55" s="207"/>
      <c r="F55" s="207"/>
      <c r="G55" s="208"/>
      <c r="H55" s="211"/>
      <c r="I55" s="2"/>
      <c r="J55" s="199"/>
      <c r="K55" s="227"/>
      <c r="L55" s="228"/>
      <c r="M55" s="228"/>
      <c r="N55" s="229"/>
      <c r="O55" s="211"/>
      <c r="T55" s="2"/>
    </row>
    <row r="56" spans="1:21" s="83" customFormat="1" x14ac:dyDescent="0.15">
      <c r="A56" s="2"/>
      <c r="B56" s="129" t="str">
        <f>B15</f>
        <v>CONSORCIO INTERCONDI - DHE 02</v>
      </c>
      <c r="C56" s="212" t="s">
        <v>18</v>
      </c>
      <c r="D56" s="213"/>
      <c r="E56" s="213"/>
      <c r="F56" s="213"/>
      <c r="G56" s="214"/>
      <c r="H56" s="129">
        <v>0</v>
      </c>
      <c r="I56" s="2"/>
      <c r="J56" s="129" t="str">
        <f>B15</f>
        <v>CONSORCIO INTERCONDI - DHE 02</v>
      </c>
      <c r="K56" s="212" t="s">
        <v>18</v>
      </c>
      <c r="L56" s="213"/>
      <c r="M56" s="213"/>
      <c r="N56" s="214"/>
      <c r="O56" s="129">
        <v>0</v>
      </c>
      <c r="T56" s="2"/>
    </row>
    <row r="57" spans="1:21" s="83" customFormat="1" x14ac:dyDescent="0.15">
      <c r="A57" s="2"/>
      <c r="B57" s="129"/>
      <c r="C57" s="215"/>
      <c r="D57" s="216"/>
      <c r="E57" s="216"/>
      <c r="F57" s="216"/>
      <c r="G57" s="217"/>
      <c r="H57" s="129"/>
      <c r="I57" s="2"/>
      <c r="J57" s="129"/>
      <c r="K57" s="215"/>
      <c r="L57" s="216"/>
      <c r="M57" s="216"/>
      <c r="N57" s="217"/>
      <c r="O57" s="129"/>
      <c r="T57" s="2"/>
    </row>
    <row r="58" spans="1:21" s="83" customFormat="1" x14ac:dyDescent="0.15">
      <c r="A58" s="2"/>
      <c r="B58" s="129"/>
      <c r="C58" s="218"/>
      <c r="D58" s="219"/>
      <c r="E58" s="219"/>
      <c r="F58" s="219"/>
      <c r="G58" s="220"/>
      <c r="H58" s="129"/>
      <c r="I58" s="2"/>
      <c r="J58" s="129"/>
      <c r="K58" s="218"/>
      <c r="L58" s="219"/>
      <c r="M58" s="219"/>
      <c r="N58" s="220"/>
      <c r="O58" s="129"/>
      <c r="T58" s="2"/>
    </row>
    <row r="59" spans="1:21" s="83" customFormat="1" ht="85" customHeight="1" x14ac:dyDescent="0.15">
      <c r="A59" s="2"/>
      <c r="B59" s="2"/>
      <c r="C59" s="2"/>
      <c r="D59" s="2"/>
      <c r="E59" s="2"/>
      <c r="F59" s="2"/>
      <c r="G59" s="2"/>
      <c r="H59" s="2"/>
      <c r="I59" s="2"/>
      <c r="J59" s="2"/>
      <c r="K59" s="2"/>
      <c r="L59" s="82"/>
      <c r="M59" s="82"/>
      <c r="N59" s="82"/>
      <c r="O59" s="82"/>
      <c r="U59" s="2"/>
    </row>
    <row r="60" spans="1:21" s="83" customFormat="1" ht="65.25" customHeight="1" x14ac:dyDescent="0.15">
      <c r="A60" s="2"/>
      <c r="B60" s="52" t="s">
        <v>14</v>
      </c>
      <c r="C60" s="51" t="s">
        <v>106</v>
      </c>
      <c r="D60" s="2"/>
      <c r="E60" s="2"/>
      <c r="F60" s="2"/>
      <c r="G60" s="2"/>
      <c r="H60" s="2"/>
      <c r="I60" s="2"/>
      <c r="J60" s="2"/>
      <c r="K60" s="2"/>
      <c r="L60" s="82"/>
      <c r="M60" s="82"/>
      <c r="N60" s="82"/>
      <c r="O60" s="82"/>
      <c r="U60" s="2"/>
    </row>
    <row r="61" spans="1:21" s="83" customFormat="1" x14ac:dyDescent="0.15">
      <c r="A61" s="2"/>
      <c r="D61" s="2"/>
      <c r="E61" s="2"/>
      <c r="F61" s="2"/>
      <c r="G61" s="2"/>
      <c r="H61" s="2"/>
      <c r="I61" s="2"/>
      <c r="J61" s="2"/>
      <c r="K61" s="2"/>
      <c r="L61" s="82"/>
      <c r="M61" s="82"/>
      <c r="N61" s="82"/>
      <c r="O61" s="82"/>
      <c r="U61" s="2"/>
    </row>
  </sheetData>
  <mergeCells count="66">
    <mergeCell ref="O52:O55"/>
    <mergeCell ref="B56:B58"/>
    <mergeCell ref="C56:G58"/>
    <mergeCell ref="H56:H58"/>
    <mergeCell ref="J56:J58"/>
    <mergeCell ref="K56:N58"/>
    <mergeCell ref="O56:O58"/>
    <mergeCell ref="K52:N55"/>
    <mergeCell ref="C49:G49"/>
    <mergeCell ref="B52:B55"/>
    <mergeCell ref="C52:G55"/>
    <mergeCell ref="H52:H55"/>
    <mergeCell ref="J52:J55"/>
    <mergeCell ref="M39:M45"/>
    <mergeCell ref="B46:B48"/>
    <mergeCell ref="C46:F48"/>
    <mergeCell ref="G46:G48"/>
    <mergeCell ref="I46:I48"/>
    <mergeCell ref="J46:L48"/>
    <mergeCell ref="M46:M48"/>
    <mergeCell ref="B39:B45"/>
    <mergeCell ref="C39:F45"/>
    <mergeCell ref="G39:G45"/>
    <mergeCell ref="I39:I45"/>
    <mergeCell ref="J39:L45"/>
    <mergeCell ref="N31:N32"/>
    <mergeCell ref="C32:E33"/>
    <mergeCell ref="G32:H32"/>
    <mergeCell ref="B38:G38"/>
    <mergeCell ref="I38:M38"/>
    <mergeCell ref="B30:B31"/>
    <mergeCell ref="C30:C31"/>
    <mergeCell ref="G30:J30"/>
    <mergeCell ref="G31:H31"/>
    <mergeCell ref="K31:L32"/>
    <mergeCell ref="M31:M32"/>
    <mergeCell ref="P15:P16"/>
    <mergeCell ref="D16:G16"/>
    <mergeCell ref="N16:O16"/>
    <mergeCell ref="F23:K23"/>
    <mergeCell ref="B28:P28"/>
    <mergeCell ref="B15:B16"/>
    <mergeCell ref="C15:C16"/>
    <mergeCell ref="D15:G15"/>
    <mergeCell ref="L15:M16"/>
    <mergeCell ref="N15:O15"/>
    <mergeCell ref="B29:E29"/>
    <mergeCell ref="G29:J29"/>
    <mergeCell ref="K29:L30"/>
    <mergeCell ref="M29:M30"/>
    <mergeCell ref="N29:N30"/>
    <mergeCell ref="J10:J14"/>
    <mergeCell ref="K10:K14"/>
    <mergeCell ref="L10:M14"/>
    <mergeCell ref="N10:O14"/>
    <mergeCell ref="P10:P14"/>
    <mergeCell ref="A2:P2"/>
    <mergeCell ref="A4:P4"/>
    <mergeCell ref="A5:O5"/>
    <mergeCell ref="A6:O6"/>
    <mergeCell ref="B8:P8"/>
    <mergeCell ref="B10:B14"/>
    <mergeCell ref="C10:C14"/>
    <mergeCell ref="D10:G14"/>
    <mergeCell ref="H10:H14"/>
    <mergeCell ref="I10:I14"/>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69"/>
  <sheetViews>
    <sheetView topLeftCell="A16" zoomScale="32" zoomScaleNormal="55" workbookViewId="0">
      <selection activeCell="C68" sqref="C68"/>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64"/>
      <c r="M3" s="64"/>
      <c r="N3" s="64"/>
      <c r="O3" s="64"/>
      <c r="P3" s="6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8" t="s">
        <v>34</v>
      </c>
      <c r="E10" s="98"/>
      <c r="F10" s="98"/>
      <c r="G10" s="98"/>
      <c r="H10" s="98" t="s">
        <v>2</v>
      </c>
      <c r="I10" s="98" t="s">
        <v>3</v>
      </c>
      <c r="J10" s="98" t="s">
        <v>4</v>
      </c>
      <c r="K10" s="98" t="s">
        <v>40</v>
      </c>
      <c r="L10" s="98" t="s">
        <v>35</v>
      </c>
      <c r="M10" s="98"/>
      <c r="N10" s="98" t="s">
        <v>36</v>
      </c>
      <c r="O10" s="98"/>
      <c r="P10" s="98" t="s">
        <v>15</v>
      </c>
    </row>
    <row r="11" spans="1:21" s="12" customFormat="1" ht="33.75" customHeight="1" x14ac:dyDescent="0.15">
      <c r="B11" s="98"/>
      <c r="C11" s="98"/>
      <c r="D11" s="98"/>
      <c r="E11" s="98"/>
      <c r="F11" s="98"/>
      <c r="G11" s="98"/>
      <c r="H11" s="98"/>
      <c r="I11" s="98"/>
      <c r="J11" s="98"/>
      <c r="K11" s="98"/>
      <c r="L11" s="98"/>
      <c r="M11" s="98"/>
      <c r="N11" s="98"/>
      <c r="O11" s="98"/>
      <c r="P11" s="98"/>
    </row>
    <row r="12" spans="1:21" s="12" customFormat="1" ht="37.5" customHeight="1" x14ac:dyDescent="0.15">
      <c r="B12" s="98"/>
      <c r="C12" s="98"/>
      <c r="D12" s="98"/>
      <c r="E12" s="98"/>
      <c r="F12" s="98"/>
      <c r="G12" s="98"/>
      <c r="H12" s="98"/>
      <c r="I12" s="98"/>
      <c r="J12" s="98"/>
      <c r="K12" s="98"/>
      <c r="L12" s="98"/>
      <c r="M12" s="98"/>
      <c r="N12" s="98"/>
      <c r="O12" s="98"/>
      <c r="P12" s="98"/>
    </row>
    <row r="13" spans="1:21" s="12" customFormat="1" ht="33.75" customHeight="1" x14ac:dyDescent="0.15">
      <c r="B13" s="98"/>
      <c r="C13" s="98"/>
      <c r="D13" s="98"/>
      <c r="E13" s="98"/>
      <c r="F13" s="98"/>
      <c r="G13" s="98"/>
      <c r="H13" s="98"/>
      <c r="I13" s="98"/>
      <c r="J13" s="98"/>
      <c r="K13" s="98"/>
      <c r="L13" s="98"/>
      <c r="M13" s="98"/>
      <c r="N13" s="98"/>
      <c r="O13" s="98"/>
      <c r="P13" s="98"/>
      <c r="Q13" s="5"/>
    </row>
    <row r="14" spans="1:21" s="12" customFormat="1" ht="33.75" customHeight="1" x14ac:dyDescent="0.15">
      <c r="B14" s="98"/>
      <c r="C14" s="98"/>
      <c r="D14" s="98"/>
      <c r="E14" s="98"/>
      <c r="F14" s="98"/>
      <c r="G14" s="98"/>
      <c r="H14" s="98"/>
      <c r="I14" s="98"/>
      <c r="J14" s="98"/>
      <c r="K14" s="98"/>
      <c r="L14" s="98"/>
      <c r="M14" s="98"/>
      <c r="N14" s="98"/>
      <c r="O14" s="98"/>
      <c r="P14" s="98"/>
      <c r="Q14" s="5"/>
    </row>
    <row r="15" spans="1:21" s="12" customFormat="1" ht="107" customHeight="1" x14ac:dyDescent="0.15">
      <c r="B15" s="129" t="s">
        <v>66</v>
      </c>
      <c r="C15" s="125" t="s">
        <v>67</v>
      </c>
      <c r="D15" s="125" t="s">
        <v>68</v>
      </c>
      <c r="E15" s="125"/>
      <c r="F15" s="125"/>
      <c r="G15" s="125"/>
      <c r="H15" s="15">
        <v>0.5</v>
      </c>
      <c r="I15" s="69">
        <v>82365186</v>
      </c>
      <c r="J15" s="71">
        <f>(I15)/SMMLV!D37</f>
        <v>105.42851766802092</v>
      </c>
      <c r="K15" s="70">
        <f t="shared" ref="K15:K20" si="0">J15*H15</f>
        <v>52.714258834010458</v>
      </c>
      <c r="L15" s="130">
        <f>K15+K16+K17+K18+K19+K20</f>
        <v>190.33657234320003</v>
      </c>
      <c r="M15" s="130"/>
      <c r="N15" s="126" t="s">
        <v>101</v>
      </c>
      <c r="O15" s="126"/>
      <c r="P15" s="124" t="s">
        <v>105</v>
      </c>
      <c r="Q15" s="5"/>
    </row>
    <row r="16" spans="1:21" s="12" customFormat="1" ht="107" customHeight="1" x14ac:dyDescent="0.15">
      <c r="B16" s="129"/>
      <c r="C16" s="125"/>
      <c r="D16" s="125" t="s">
        <v>69</v>
      </c>
      <c r="E16" s="125"/>
      <c r="F16" s="125"/>
      <c r="G16" s="125"/>
      <c r="H16" s="15">
        <v>1</v>
      </c>
      <c r="I16" s="69">
        <v>4121493</v>
      </c>
      <c r="J16" s="71">
        <f>(I16)/SMMLV!D27</f>
        <v>8.930645720476706</v>
      </c>
      <c r="K16" s="70">
        <f t="shared" si="0"/>
        <v>8.930645720476706</v>
      </c>
      <c r="L16" s="130"/>
      <c r="M16" s="130"/>
      <c r="N16" s="126" t="s">
        <v>101</v>
      </c>
      <c r="O16" s="126"/>
      <c r="P16" s="124"/>
      <c r="Q16" s="5"/>
    </row>
    <row r="17" spans="1:21" s="12" customFormat="1" ht="107" customHeight="1" x14ac:dyDescent="0.15">
      <c r="B17" s="129"/>
      <c r="C17" s="125"/>
      <c r="D17" s="125" t="s">
        <v>70</v>
      </c>
      <c r="E17" s="125"/>
      <c r="F17" s="125"/>
      <c r="G17" s="125"/>
      <c r="H17" s="15">
        <v>0.45</v>
      </c>
      <c r="I17" s="69">
        <v>47226906</v>
      </c>
      <c r="J17" s="71">
        <f>(I17)/SMMLV!D39</f>
        <v>53.801258368905096</v>
      </c>
      <c r="K17" s="70">
        <f t="shared" si="0"/>
        <v>24.210566266007294</v>
      </c>
      <c r="L17" s="130"/>
      <c r="M17" s="130"/>
      <c r="N17" s="126" t="s">
        <v>101</v>
      </c>
      <c r="O17" s="126"/>
      <c r="P17" s="124"/>
      <c r="Q17" s="5"/>
    </row>
    <row r="18" spans="1:21" s="12" customFormat="1" ht="107" customHeight="1" x14ac:dyDescent="0.15">
      <c r="B18" s="129"/>
      <c r="C18" s="125"/>
      <c r="D18" s="125" t="s">
        <v>71</v>
      </c>
      <c r="E18" s="125"/>
      <c r="F18" s="125"/>
      <c r="G18" s="125"/>
      <c r="H18" s="15">
        <v>1</v>
      </c>
      <c r="I18" s="69">
        <v>19250000</v>
      </c>
      <c r="J18" s="71">
        <f>(I18)/SMMLV!D38</f>
        <v>23.245535649594984</v>
      </c>
      <c r="K18" s="70">
        <f t="shared" si="0"/>
        <v>23.245535649594984</v>
      </c>
      <c r="L18" s="130"/>
      <c r="M18" s="130"/>
      <c r="N18" s="126" t="s">
        <v>101</v>
      </c>
      <c r="O18" s="126"/>
      <c r="P18" s="124"/>
      <c r="Q18" s="5"/>
    </row>
    <row r="19" spans="1:21" s="12" customFormat="1" ht="107" customHeight="1" x14ac:dyDescent="0.15">
      <c r="B19" s="129"/>
      <c r="C19" s="125"/>
      <c r="D19" s="125" t="s">
        <v>72</v>
      </c>
      <c r="E19" s="125"/>
      <c r="F19" s="125"/>
      <c r="G19" s="125"/>
      <c r="H19" s="15">
        <v>1</v>
      </c>
      <c r="I19" s="69">
        <v>51614691.450000003</v>
      </c>
      <c r="J19" s="71">
        <f>(I19)/SMMLV!D38</f>
        <v>62.327851955523144</v>
      </c>
      <c r="K19" s="70">
        <f t="shared" si="0"/>
        <v>62.327851955523144</v>
      </c>
      <c r="L19" s="130"/>
      <c r="M19" s="130"/>
      <c r="N19" s="126" t="s">
        <v>101</v>
      </c>
      <c r="O19" s="126"/>
      <c r="P19" s="124"/>
      <c r="Q19" s="5"/>
    </row>
    <row r="20" spans="1:21" s="12" customFormat="1" ht="107" customHeight="1" x14ac:dyDescent="0.15">
      <c r="B20" s="129"/>
      <c r="C20" s="125"/>
      <c r="D20" s="125" t="s">
        <v>73</v>
      </c>
      <c r="E20" s="125"/>
      <c r="F20" s="125"/>
      <c r="G20" s="125"/>
      <c r="H20" s="15">
        <v>0.2</v>
      </c>
      <c r="I20" s="69">
        <v>82986240</v>
      </c>
      <c r="J20" s="71">
        <f>(I20)/SMMLV!D39</f>
        <v>94.538569587937161</v>
      </c>
      <c r="K20" s="70">
        <f t="shared" si="0"/>
        <v>18.907713917587433</v>
      </c>
      <c r="L20" s="130"/>
      <c r="M20" s="130"/>
      <c r="N20" s="126" t="s">
        <v>101</v>
      </c>
      <c r="O20" s="126"/>
      <c r="P20" s="124"/>
      <c r="Q20" s="5"/>
    </row>
    <row r="21" spans="1:21" s="12" customFormat="1" x14ac:dyDescent="0.15">
      <c r="B21" s="13"/>
      <c r="C21" s="16"/>
      <c r="D21" s="81"/>
      <c r="E21" s="16"/>
      <c r="F21" s="16"/>
      <c r="G21" s="16"/>
      <c r="H21" s="7"/>
      <c r="I21" s="7"/>
      <c r="J21" s="17"/>
      <c r="K21" s="17"/>
      <c r="L21" s="18"/>
      <c r="M21" s="19"/>
      <c r="N21" s="20"/>
      <c r="O21" s="13"/>
    </row>
    <row r="22" spans="1:21" s="12" customFormat="1" ht="40" customHeight="1" x14ac:dyDescent="0.15">
      <c r="B22" s="53"/>
      <c r="C22" s="53"/>
      <c r="D22" s="53"/>
      <c r="E22" s="53"/>
      <c r="F22" s="54" t="s">
        <v>5</v>
      </c>
      <c r="G22" s="55" t="s">
        <v>19</v>
      </c>
      <c r="H22" s="76" t="s">
        <v>39</v>
      </c>
      <c r="I22" s="66"/>
      <c r="J22" s="67"/>
      <c r="K22" s="21"/>
      <c r="O22" s="13"/>
    </row>
    <row r="23" spans="1:21" s="12" customFormat="1" ht="14" x14ac:dyDescent="0.15">
      <c r="B23" s="56" t="s">
        <v>6</v>
      </c>
      <c r="C23" s="57"/>
      <c r="D23" s="57"/>
      <c r="E23" s="57"/>
      <c r="F23" s="58">
        <v>220397844</v>
      </c>
      <c r="G23" s="59">
        <f>F23/SMMLV!D43</f>
        <v>169.53680307692306</v>
      </c>
      <c r="H23" s="77">
        <f>((K15+K16+K17+K18+K19+K20)/6)</f>
        <v>31.722762057200004</v>
      </c>
      <c r="I23" s="40"/>
      <c r="J23" s="68">
        <f>+L15</f>
        <v>190.33657234320003</v>
      </c>
      <c r="K23" s="22"/>
      <c r="L23" s="23"/>
      <c r="O23" s="13"/>
    </row>
    <row r="24" spans="1:21" s="12" customFormat="1" x14ac:dyDescent="0.15">
      <c r="B24" s="13"/>
      <c r="C24" s="7"/>
      <c r="D24" s="7"/>
      <c r="E24" s="7"/>
      <c r="F24" s="7"/>
      <c r="G24" s="7"/>
      <c r="H24" s="22"/>
      <c r="I24" s="23"/>
      <c r="J24" s="17"/>
      <c r="K24" s="17"/>
      <c r="L24" s="18"/>
      <c r="M24" s="19"/>
      <c r="N24" s="20"/>
      <c r="O24" s="13"/>
    </row>
    <row r="25" spans="1:21" s="12" customFormat="1" x14ac:dyDescent="0.15">
      <c r="B25" s="13"/>
      <c r="C25" s="7"/>
      <c r="D25" s="7"/>
      <c r="E25" s="7"/>
      <c r="F25" s="7"/>
      <c r="G25" s="7"/>
      <c r="H25" s="7"/>
      <c r="I25" s="38"/>
      <c r="J25" s="17"/>
      <c r="K25" s="17"/>
      <c r="L25" s="18"/>
      <c r="M25" s="19"/>
      <c r="N25" s="20"/>
      <c r="O25" s="13"/>
    </row>
    <row r="26" spans="1:21" s="12" customFormat="1" x14ac:dyDescent="0.15">
      <c r="B26" s="13"/>
      <c r="C26" s="7"/>
      <c r="D26" s="7"/>
      <c r="E26" s="7"/>
      <c r="F26" s="7"/>
      <c r="G26" s="7"/>
      <c r="H26" s="7"/>
      <c r="I26" s="24"/>
      <c r="J26" s="17"/>
      <c r="K26" s="17"/>
      <c r="L26" s="18"/>
      <c r="M26" s="19"/>
      <c r="N26" s="20"/>
      <c r="O26" s="13"/>
    </row>
    <row r="27" spans="1:21" s="12" customFormat="1" ht="27" customHeight="1" x14ac:dyDescent="0.15">
      <c r="B27" s="23"/>
      <c r="C27" s="23"/>
      <c r="E27" s="5"/>
      <c r="F27" s="127" t="s">
        <v>7</v>
      </c>
      <c r="G27" s="127"/>
      <c r="H27" s="127"/>
      <c r="I27" s="127"/>
      <c r="J27" s="127"/>
      <c r="K27" s="127"/>
      <c r="L27" s="78"/>
      <c r="M27" s="5"/>
      <c r="N27" s="19"/>
      <c r="O27" s="25"/>
      <c r="P27" s="25"/>
    </row>
    <row r="28" spans="1:21" s="12" customFormat="1" ht="134.25" customHeight="1" x14ac:dyDescent="0.15">
      <c r="B28" s="23"/>
      <c r="C28" s="23"/>
      <c r="F28" s="61" t="s">
        <v>0</v>
      </c>
      <c r="G28" s="61" t="s">
        <v>1</v>
      </c>
      <c r="H28" s="61" t="s">
        <v>8</v>
      </c>
      <c r="I28" s="61" t="s">
        <v>9</v>
      </c>
      <c r="J28" s="61" t="s">
        <v>37</v>
      </c>
      <c r="K28" s="61" t="s">
        <v>10</v>
      </c>
      <c r="M28" s="61" t="s">
        <v>20</v>
      </c>
      <c r="N28" s="61" t="s">
        <v>21</v>
      </c>
    </row>
    <row r="29" spans="1:21" s="12" customFormat="1" ht="73.5" customHeight="1" x14ac:dyDescent="0.15">
      <c r="B29" s="23"/>
      <c r="C29" s="23"/>
      <c r="F29" s="26" t="str">
        <f>B15</f>
        <v>CONSORCIO YERBABUENA</v>
      </c>
      <c r="G29" s="14" t="str">
        <f>C15</f>
        <v>CONSTRUCTORA SANTOSP S.A.S. 48%
DIAMONDI S.A.S. 48%
BIMSOL S.A.S. 4%</v>
      </c>
      <c r="H29" s="14" t="s">
        <v>74</v>
      </c>
      <c r="I29" s="27" t="s">
        <v>76</v>
      </c>
      <c r="J29" s="14" t="s">
        <v>18</v>
      </c>
      <c r="K29" s="26" t="s">
        <v>15</v>
      </c>
      <c r="M29" s="79" t="s">
        <v>56</v>
      </c>
      <c r="N29" s="26" t="s">
        <v>15</v>
      </c>
    </row>
    <row r="30" spans="1:21" s="12" customFormat="1" x14ac:dyDescent="0.15">
      <c r="B30" s="23"/>
      <c r="C30" s="23"/>
      <c r="D30" s="13"/>
      <c r="E30" s="13"/>
      <c r="F30" s="7"/>
      <c r="G30" s="7"/>
      <c r="H30" s="7"/>
      <c r="I30" s="7"/>
      <c r="J30" s="7"/>
      <c r="K30" s="7"/>
      <c r="L30" s="7"/>
      <c r="M30" s="13"/>
      <c r="N30" s="19"/>
      <c r="O30" s="25"/>
    </row>
    <row r="31" spans="1:21" s="12" customFormat="1" x14ac:dyDescent="0.15">
      <c r="B31" s="13"/>
      <c r="C31" s="28"/>
      <c r="D31" s="7"/>
      <c r="E31" s="7"/>
      <c r="F31" s="7"/>
      <c r="G31" s="7"/>
      <c r="H31" s="7"/>
      <c r="I31" s="28"/>
      <c r="J31" s="24"/>
      <c r="K31" s="24"/>
      <c r="L31" s="29"/>
      <c r="M31" s="19"/>
      <c r="N31" s="19"/>
      <c r="O31" s="13"/>
    </row>
    <row r="32" spans="1:21" s="4" customFormat="1" ht="33.75" customHeight="1" thickBot="1" x14ac:dyDescent="0.2">
      <c r="A32" s="2"/>
      <c r="B32" s="128" t="s">
        <v>11</v>
      </c>
      <c r="C32" s="128"/>
      <c r="D32" s="128"/>
      <c r="E32" s="128"/>
      <c r="F32" s="128"/>
      <c r="G32" s="128"/>
      <c r="H32" s="128"/>
      <c r="I32" s="128"/>
      <c r="J32" s="128"/>
      <c r="K32" s="128"/>
      <c r="L32" s="128"/>
      <c r="M32" s="128"/>
      <c r="N32" s="128"/>
      <c r="O32" s="128"/>
      <c r="P32" s="128"/>
      <c r="U32" s="2"/>
    </row>
    <row r="33" spans="1:21" s="4" customFormat="1" ht="33.75" customHeight="1" x14ac:dyDescent="0.15">
      <c r="A33" s="2"/>
      <c r="B33" s="110" t="s">
        <v>22</v>
      </c>
      <c r="C33" s="111"/>
      <c r="D33" s="111"/>
      <c r="E33" s="112"/>
      <c r="F33" s="13"/>
      <c r="G33" s="113" t="s">
        <v>43</v>
      </c>
      <c r="H33" s="114"/>
      <c r="I33" s="114"/>
      <c r="J33" s="115"/>
      <c r="K33" s="116" t="s">
        <v>47</v>
      </c>
      <c r="L33" s="117"/>
      <c r="M33" s="120" t="s">
        <v>48</v>
      </c>
      <c r="N33" s="122" t="s">
        <v>49</v>
      </c>
      <c r="O33" s="13"/>
      <c r="P33" s="13"/>
      <c r="U33" s="2"/>
    </row>
    <row r="34" spans="1:21" s="4" customFormat="1" ht="230.25" customHeight="1" x14ac:dyDescent="0.15">
      <c r="A34" s="2"/>
      <c r="B34" s="142" t="s">
        <v>23</v>
      </c>
      <c r="C34" s="143" t="s">
        <v>24</v>
      </c>
      <c r="D34" s="43" t="s">
        <v>25</v>
      </c>
      <c r="E34" s="44" t="s">
        <v>41</v>
      </c>
      <c r="F34" s="13"/>
      <c r="G34" s="144" t="s">
        <v>44</v>
      </c>
      <c r="H34" s="145"/>
      <c r="I34" s="145"/>
      <c r="J34" s="146"/>
      <c r="K34" s="118"/>
      <c r="L34" s="119"/>
      <c r="M34" s="121"/>
      <c r="N34" s="123"/>
      <c r="O34" s="13"/>
      <c r="P34" s="13"/>
      <c r="U34" s="2"/>
    </row>
    <row r="35" spans="1:21" s="4" customFormat="1" ht="219.75" customHeight="1" x14ac:dyDescent="0.15">
      <c r="A35" s="2"/>
      <c r="B35" s="142"/>
      <c r="C35" s="143"/>
      <c r="D35" s="80" t="s">
        <v>42</v>
      </c>
      <c r="E35" s="45"/>
      <c r="F35" s="13"/>
      <c r="G35" s="147" t="s">
        <v>45</v>
      </c>
      <c r="H35" s="148"/>
      <c r="I35" s="41" t="s">
        <v>46</v>
      </c>
      <c r="J35" s="42" t="s">
        <v>26</v>
      </c>
      <c r="K35" s="149" t="s">
        <v>106</v>
      </c>
      <c r="L35" s="150"/>
      <c r="M35" s="153" t="s">
        <v>106</v>
      </c>
      <c r="N35" s="131" t="s">
        <v>106</v>
      </c>
      <c r="O35" s="13"/>
      <c r="P35" s="13"/>
      <c r="U35" s="2"/>
    </row>
    <row r="36" spans="1:21" s="4" customFormat="1" ht="33.75" customHeight="1" thickBot="1" x14ac:dyDescent="0.2">
      <c r="A36" s="2"/>
      <c r="B36" s="46">
        <f>K15</f>
        <v>52.714258834010458</v>
      </c>
      <c r="C36" s="133">
        <f>+AVERAGE(B36:B41)</f>
        <v>31.722762057200004</v>
      </c>
      <c r="D36" s="133"/>
      <c r="E36" s="133"/>
      <c r="F36" s="13"/>
      <c r="G36" s="134" t="s">
        <v>106</v>
      </c>
      <c r="H36" s="135"/>
      <c r="I36" s="47" t="s">
        <v>106</v>
      </c>
      <c r="J36" s="60" t="s">
        <v>106</v>
      </c>
      <c r="K36" s="151"/>
      <c r="L36" s="152"/>
      <c r="M36" s="154"/>
      <c r="N36" s="132"/>
      <c r="O36" s="13"/>
      <c r="P36" s="13"/>
      <c r="U36" s="2"/>
    </row>
    <row r="37" spans="1:21" s="4" customFormat="1" ht="33.75" customHeight="1" x14ac:dyDescent="0.15">
      <c r="A37" s="2"/>
      <c r="B37" s="46">
        <f>K16</f>
        <v>8.930645720476706</v>
      </c>
      <c r="C37" s="133"/>
      <c r="D37" s="133"/>
      <c r="E37" s="133"/>
      <c r="F37" s="13"/>
      <c r="G37" s="13"/>
      <c r="H37" s="13"/>
      <c r="I37" s="13"/>
      <c r="J37" s="13"/>
      <c r="K37" s="13"/>
      <c r="L37" s="13"/>
      <c r="M37" s="13"/>
      <c r="N37" s="13"/>
      <c r="O37" s="13"/>
      <c r="P37" s="13"/>
      <c r="U37" s="2"/>
    </row>
    <row r="38" spans="1:21" s="4" customFormat="1" ht="33.75" customHeight="1" x14ac:dyDescent="0.15">
      <c r="A38" s="2"/>
      <c r="B38" s="46">
        <f t="shared" ref="B38:B41" si="1">K17</f>
        <v>24.210566266007294</v>
      </c>
      <c r="C38" s="133"/>
      <c r="D38" s="133"/>
      <c r="E38" s="133"/>
      <c r="F38" s="13"/>
      <c r="G38" s="13"/>
      <c r="H38" s="13"/>
      <c r="I38" s="13"/>
      <c r="J38" s="13"/>
      <c r="K38" s="13"/>
      <c r="L38" s="13"/>
      <c r="M38" s="13"/>
      <c r="N38" s="13"/>
      <c r="O38" s="13"/>
      <c r="P38" s="13"/>
      <c r="U38" s="2"/>
    </row>
    <row r="39" spans="1:21" s="4" customFormat="1" ht="33.75" customHeight="1" x14ac:dyDescent="0.15">
      <c r="A39" s="2"/>
      <c r="B39" s="46">
        <f t="shared" si="1"/>
        <v>23.245535649594984</v>
      </c>
      <c r="C39" s="133"/>
      <c r="D39" s="133"/>
      <c r="E39" s="133"/>
      <c r="F39" s="13"/>
      <c r="G39" s="13"/>
      <c r="H39" s="13"/>
      <c r="I39" s="13"/>
      <c r="J39" s="13"/>
      <c r="K39" s="13"/>
      <c r="L39" s="13"/>
      <c r="M39" s="13"/>
      <c r="N39" s="13"/>
      <c r="O39" s="13"/>
      <c r="P39" s="13"/>
      <c r="U39" s="2"/>
    </row>
    <row r="40" spans="1:21" s="4" customFormat="1" ht="33.75" customHeight="1" x14ac:dyDescent="0.15">
      <c r="A40" s="2"/>
      <c r="B40" s="46">
        <f t="shared" si="1"/>
        <v>62.327851955523144</v>
      </c>
      <c r="C40" s="133"/>
      <c r="D40" s="133"/>
      <c r="E40" s="133"/>
      <c r="F40" s="13"/>
      <c r="G40" s="13"/>
      <c r="H40" s="13"/>
      <c r="I40" s="13"/>
      <c r="J40" s="13"/>
      <c r="K40" s="13"/>
      <c r="L40" s="13"/>
      <c r="M40" s="13"/>
      <c r="N40" s="13"/>
      <c r="O40" s="13"/>
      <c r="P40" s="13"/>
      <c r="U40" s="2"/>
    </row>
    <row r="41" spans="1:21" s="4" customFormat="1" ht="33.75" customHeight="1" x14ac:dyDescent="0.15">
      <c r="A41" s="2"/>
      <c r="B41" s="46">
        <f t="shared" si="1"/>
        <v>18.907713917587433</v>
      </c>
      <c r="C41" s="133"/>
      <c r="D41" s="133"/>
      <c r="E41" s="133"/>
      <c r="F41" s="13"/>
      <c r="G41" s="13"/>
      <c r="H41" s="13"/>
      <c r="I41" s="13"/>
      <c r="J41" s="13"/>
      <c r="K41" s="13"/>
      <c r="L41" s="13"/>
      <c r="M41" s="13"/>
      <c r="N41" s="13"/>
      <c r="O41" s="13"/>
      <c r="P41" s="13"/>
      <c r="U41" s="2"/>
    </row>
    <row r="42" spans="1:21" s="4" customFormat="1" ht="33.75" customHeight="1" x14ac:dyDescent="0.15">
      <c r="A42" s="2"/>
      <c r="B42" s="13"/>
      <c r="C42" s="13"/>
      <c r="D42" s="13"/>
      <c r="E42" s="13"/>
      <c r="F42" s="13"/>
      <c r="G42" s="13"/>
      <c r="H42" s="13"/>
      <c r="I42" s="13"/>
      <c r="J42" s="13"/>
      <c r="K42" s="13"/>
      <c r="L42" s="13"/>
      <c r="M42" s="13"/>
      <c r="N42" s="13"/>
      <c r="O42" s="13"/>
      <c r="P42" s="13"/>
      <c r="U42" s="2"/>
    </row>
    <row r="43" spans="1:21" s="4" customFormat="1" ht="33.75" customHeight="1" x14ac:dyDescent="0.15">
      <c r="A43" s="2"/>
      <c r="B43" s="48" t="s">
        <v>5</v>
      </c>
      <c r="C43" s="48" t="s">
        <v>19</v>
      </c>
      <c r="D43" s="13"/>
      <c r="E43" s="13"/>
      <c r="F43" s="13"/>
      <c r="G43" s="13"/>
      <c r="H43" s="13"/>
      <c r="I43" s="13"/>
      <c r="J43" s="13"/>
      <c r="K43" s="13"/>
      <c r="L43" s="13"/>
      <c r="M43" s="13"/>
      <c r="N43" s="13"/>
      <c r="O43" s="13"/>
      <c r="P43" s="13"/>
      <c r="U43" s="2"/>
    </row>
    <row r="44" spans="1:21" s="4" customFormat="1" ht="33.75" customHeight="1" x14ac:dyDescent="0.15">
      <c r="A44" s="2"/>
      <c r="B44" s="49">
        <f>F23</f>
        <v>220397844</v>
      </c>
      <c r="C44" s="50">
        <f>B44/SMMLV!D43</f>
        <v>169.53680307692306</v>
      </c>
      <c r="D44" s="13"/>
      <c r="E44" s="13"/>
      <c r="F44" s="13"/>
      <c r="G44" s="13"/>
      <c r="H44" s="13"/>
      <c r="I44" s="13"/>
      <c r="J44" s="13"/>
      <c r="K44" s="13"/>
      <c r="L44" s="13"/>
      <c r="M44" s="13"/>
      <c r="N44" s="13"/>
      <c r="O44" s="13"/>
      <c r="P44" s="13"/>
      <c r="U44" s="2"/>
    </row>
    <row r="45" spans="1:21" s="4" customFormat="1" ht="33.75" customHeight="1" thickBot="1" x14ac:dyDescent="0.2">
      <c r="A45" s="2"/>
      <c r="B45" s="13"/>
      <c r="C45" s="13"/>
      <c r="D45" s="13"/>
      <c r="E45" s="13"/>
      <c r="F45" s="13"/>
      <c r="G45" s="13"/>
      <c r="H45" s="13"/>
      <c r="I45" s="13"/>
      <c r="J45" s="13"/>
      <c r="K45" s="13"/>
      <c r="L45" s="13"/>
      <c r="M45" s="13"/>
      <c r="N45" s="13"/>
      <c r="O45" s="13"/>
      <c r="P45" s="13"/>
      <c r="U45" s="2"/>
    </row>
    <row r="46" spans="1:21" s="4" customFormat="1" ht="33.75" customHeight="1" x14ac:dyDescent="0.15">
      <c r="A46" s="2"/>
      <c r="B46" s="136" t="s">
        <v>50</v>
      </c>
      <c r="C46" s="137"/>
      <c r="D46" s="137"/>
      <c r="E46" s="137"/>
      <c r="F46" s="137"/>
      <c r="G46" s="138"/>
      <c r="H46" s="13"/>
      <c r="I46" s="139" t="s">
        <v>29</v>
      </c>
      <c r="J46" s="140"/>
      <c r="K46" s="140"/>
      <c r="L46" s="140"/>
      <c r="M46" s="141"/>
      <c r="N46" s="13"/>
      <c r="O46" s="13"/>
      <c r="P46" s="13"/>
      <c r="U46" s="2"/>
    </row>
    <row r="47" spans="1:21" s="4" customFormat="1" ht="78" customHeight="1" x14ac:dyDescent="0.15">
      <c r="A47" s="2"/>
      <c r="B47" s="158" t="s">
        <v>12</v>
      </c>
      <c r="C47" s="182"/>
      <c r="D47" s="183"/>
      <c r="E47" s="183"/>
      <c r="F47" s="184"/>
      <c r="G47" s="191" t="s">
        <v>27</v>
      </c>
      <c r="H47" s="13"/>
      <c r="I47" s="192" t="s">
        <v>12</v>
      </c>
      <c r="J47" s="195" t="s">
        <v>51</v>
      </c>
      <c r="K47" s="195"/>
      <c r="L47" s="195"/>
      <c r="M47" s="155" t="s">
        <v>30</v>
      </c>
      <c r="N47" s="13"/>
      <c r="O47" s="13"/>
      <c r="P47" s="13"/>
      <c r="U47" s="2"/>
    </row>
    <row r="48" spans="1:21" s="4" customFormat="1" ht="33.75" customHeight="1" x14ac:dyDescent="0.15">
      <c r="A48" s="2"/>
      <c r="B48" s="158"/>
      <c r="C48" s="185"/>
      <c r="D48" s="186"/>
      <c r="E48" s="186"/>
      <c r="F48" s="187"/>
      <c r="G48" s="191"/>
      <c r="H48" s="13"/>
      <c r="I48" s="193"/>
      <c r="J48" s="195"/>
      <c r="K48" s="195"/>
      <c r="L48" s="195"/>
      <c r="M48" s="156"/>
      <c r="N48" s="13"/>
      <c r="O48" s="13"/>
      <c r="P48" s="13"/>
      <c r="U48" s="2"/>
    </row>
    <row r="49" spans="1:21" s="4" customFormat="1" ht="33.75" customHeight="1" x14ac:dyDescent="0.15">
      <c r="A49" s="2"/>
      <c r="B49" s="158"/>
      <c r="C49" s="185"/>
      <c r="D49" s="186"/>
      <c r="E49" s="186"/>
      <c r="F49" s="187"/>
      <c r="G49" s="191"/>
      <c r="H49" s="13"/>
      <c r="I49" s="193"/>
      <c r="J49" s="195"/>
      <c r="K49" s="195"/>
      <c r="L49" s="195"/>
      <c r="M49" s="156"/>
      <c r="N49" s="13"/>
      <c r="O49" s="13"/>
      <c r="P49" s="13"/>
      <c r="U49" s="2"/>
    </row>
    <row r="50" spans="1:21" s="4" customFormat="1" ht="33.75" customHeight="1" x14ac:dyDescent="0.15">
      <c r="A50" s="2"/>
      <c r="B50" s="158"/>
      <c r="C50" s="185"/>
      <c r="D50" s="186"/>
      <c r="E50" s="186"/>
      <c r="F50" s="187"/>
      <c r="G50" s="191"/>
      <c r="H50" s="13"/>
      <c r="I50" s="193"/>
      <c r="J50" s="195"/>
      <c r="K50" s="195"/>
      <c r="L50" s="195"/>
      <c r="M50" s="156"/>
      <c r="N50" s="13"/>
      <c r="O50" s="13"/>
      <c r="P50" s="13"/>
      <c r="U50" s="2"/>
    </row>
    <row r="51" spans="1:21" s="4" customFormat="1" ht="33.75" customHeight="1" x14ac:dyDescent="0.15">
      <c r="A51" s="2"/>
      <c r="B51" s="158"/>
      <c r="C51" s="185"/>
      <c r="D51" s="186"/>
      <c r="E51" s="186"/>
      <c r="F51" s="187"/>
      <c r="G51" s="191"/>
      <c r="H51" s="13"/>
      <c r="I51" s="193"/>
      <c r="J51" s="195"/>
      <c r="K51" s="195"/>
      <c r="L51" s="195"/>
      <c r="M51" s="156"/>
      <c r="N51" s="13"/>
      <c r="O51" s="13"/>
      <c r="P51" s="13"/>
      <c r="U51" s="2"/>
    </row>
    <row r="52" spans="1:21" s="4" customFormat="1" ht="33.75" customHeight="1" x14ac:dyDescent="0.15">
      <c r="A52" s="2"/>
      <c r="B52" s="158"/>
      <c r="C52" s="185"/>
      <c r="D52" s="186"/>
      <c r="E52" s="186"/>
      <c r="F52" s="187"/>
      <c r="G52" s="191"/>
      <c r="H52" s="13"/>
      <c r="I52" s="193"/>
      <c r="J52" s="195"/>
      <c r="K52" s="195"/>
      <c r="L52" s="195"/>
      <c r="M52" s="156"/>
      <c r="N52" s="13"/>
      <c r="O52" s="13"/>
      <c r="P52" s="13"/>
      <c r="U52" s="2"/>
    </row>
    <row r="53" spans="1:21" s="4" customFormat="1" ht="33.75" customHeight="1" x14ac:dyDescent="0.15">
      <c r="A53" s="2"/>
      <c r="B53" s="158"/>
      <c r="C53" s="188"/>
      <c r="D53" s="189"/>
      <c r="E53" s="189"/>
      <c r="F53" s="190"/>
      <c r="G53" s="191"/>
      <c r="H53" s="13"/>
      <c r="I53" s="194"/>
      <c r="J53" s="195"/>
      <c r="K53" s="195"/>
      <c r="L53" s="195"/>
      <c r="M53" s="157"/>
      <c r="N53" s="13"/>
      <c r="O53" s="13"/>
      <c r="P53" s="13"/>
      <c r="U53" s="2"/>
    </row>
    <row r="54" spans="1:21" s="4" customFormat="1" ht="33.75" customHeight="1" x14ac:dyDescent="0.15">
      <c r="A54" s="2"/>
      <c r="B54" s="158" t="str">
        <f>B15</f>
        <v>CONSORCIO YERBABUENA</v>
      </c>
      <c r="C54" s="160" t="s">
        <v>28</v>
      </c>
      <c r="D54" s="150"/>
      <c r="E54" s="150"/>
      <c r="F54" s="161"/>
      <c r="G54" s="167" t="s">
        <v>106</v>
      </c>
      <c r="H54" s="13"/>
      <c r="I54" s="169" t="s">
        <v>75</v>
      </c>
      <c r="J54" s="171" t="s">
        <v>102</v>
      </c>
      <c r="K54" s="172"/>
      <c r="L54" s="173"/>
      <c r="M54" s="180" t="s">
        <v>106</v>
      </c>
      <c r="N54" s="13"/>
      <c r="O54" s="13"/>
      <c r="P54" s="13"/>
      <c r="U54" s="2"/>
    </row>
    <row r="55" spans="1:21" s="4" customFormat="1" ht="33.75" customHeight="1" x14ac:dyDescent="0.15">
      <c r="A55" s="2"/>
      <c r="B55" s="158"/>
      <c r="C55" s="162"/>
      <c r="D55" s="163"/>
      <c r="E55" s="163"/>
      <c r="F55" s="164"/>
      <c r="G55" s="167"/>
      <c r="H55" s="13"/>
      <c r="I55" s="169"/>
      <c r="J55" s="174"/>
      <c r="K55" s="175"/>
      <c r="L55" s="176"/>
      <c r="M55" s="180"/>
      <c r="N55" s="13"/>
      <c r="O55" s="13"/>
      <c r="P55" s="13"/>
      <c r="U55" s="2"/>
    </row>
    <row r="56" spans="1:21" s="4" customFormat="1" ht="33.75" customHeight="1" thickBot="1" x14ac:dyDescent="0.2">
      <c r="A56" s="2"/>
      <c r="B56" s="159"/>
      <c r="C56" s="165"/>
      <c r="D56" s="152"/>
      <c r="E56" s="152"/>
      <c r="F56" s="166"/>
      <c r="G56" s="168"/>
      <c r="H56" s="13"/>
      <c r="I56" s="170"/>
      <c r="J56" s="177"/>
      <c r="K56" s="178"/>
      <c r="L56" s="179"/>
      <c r="M56" s="181"/>
      <c r="N56" s="13"/>
      <c r="O56" s="13"/>
      <c r="P56" s="13"/>
      <c r="U56" s="2"/>
    </row>
    <row r="57" spans="1:21" s="4" customFormat="1" ht="33.75" customHeight="1" x14ac:dyDescent="0.15">
      <c r="A57" s="2"/>
      <c r="B57" s="13"/>
      <c r="C57" s="196"/>
      <c r="D57" s="196"/>
      <c r="E57" s="196"/>
      <c r="F57" s="196"/>
      <c r="G57" s="196"/>
      <c r="H57" s="13"/>
      <c r="I57" s="13"/>
      <c r="J57" s="13"/>
      <c r="K57" s="13"/>
      <c r="L57" s="13"/>
      <c r="M57" s="13"/>
      <c r="N57" s="13"/>
      <c r="O57" s="13"/>
      <c r="P57" s="13"/>
      <c r="U57" s="2"/>
    </row>
    <row r="58" spans="1:21" s="4" customFormat="1" ht="12" customHeight="1" x14ac:dyDescent="0.15">
      <c r="A58" s="2"/>
      <c r="B58" s="2"/>
      <c r="C58" s="3"/>
      <c r="D58" s="3"/>
      <c r="E58" s="3"/>
      <c r="F58" s="3"/>
      <c r="I58" s="2"/>
      <c r="J58" s="5"/>
      <c r="K58" s="39"/>
      <c r="L58" s="39"/>
      <c r="M58" s="39"/>
      <c r="N58" s="39"/>
      <c r="O58" s="39"/>
      <c r="P58" s="5"/>
      <c r="T58" s="2"/>
    </row>
    <row r="59" spans="1:21" s="4" customFormat="1" x14ac:dyDescent="0.15">
      <c r="A59" s="2"/>
      <c r="B59" s="13"/>
      <c r="C59" s="7"/>
      <c r="D59" s="2"/>
      <c r="E59" s="2"/>
      <c r="F59" s="2"/>
      <c r="G59" s="2"/>
      <c r="H59" s="2"/>
      <c r="I59" s="2"/>
      <c r="J59" s="2"/>
      <c r="K59" s="3"/>
      <c r="L59" s="3"/>
      <c r="M59" s="3"/>
      <c r="N59" s="3"/>
      <c r="T59" s="2"/>
    </row>
    <row r="60" spans="1:21" s="4" customFormat="1" ht="87" customHeight="1" x14ac:dyDescent="0.15">
      <c r="A60" s="2"/>
      <c r="B60" s="197" t="s">
        <v>12</v>
      </c>
      <c r="C60" s="200" t="s">
        <v>52</v>
      </c>
      <c r="D60" s="201"/>
      <c r="E60" s="201"/>
      <c r="F60" s="201"/>
      <c r="G60" s="202"/>
      <c r="H60" s="209" t="s">
        <v>13</v>
      </c>
      <c r="I60" s="2"/>
      <c r="J60" s="197" t="s">
        <v>12</v>
      </c>
      <c r="K60" s="221" t="s">
        <v>31</v>
      </c>
      <c r="L60" s="222"/>
      <c r="M60" s="222"/>
      <c r="N60" s="223"/>
      <c r="O60" s="209" t="s">
        <v>13</v>
      </c>
      <c r="T60" s="2"/>
    </row>
    <row r="61" spans="1:21" s="4" customFormat="1" x14ac:dyDescent="0.15">
      <c r="A61" s="2"/>
      <c r="B61" s="198"/>
      <c r="C61" s="203"/>
      <c r="D61" s="204"/>
      <c r="E61" s="204"/>
      <c r="F61" s="204"/>
      <c r="G61" s="205"/>
      <c r="H61" s="210"/>
      <c r="I61" s="2"/>
      <c r="J61" s="198"/>
      <c r="K61" s="224"/>
      <c r="L61" s="225"/>
      <c r="M61" s="225"/>
      <c r="N61" s="226"/>
      <c r="O61" s="210"/>
      <c r="T61" s="2"/>
    </row>
    <row r="62" spans="1:21" s="4" customFormat="1" x14ac:dyDescent="0.15">
      <c r="A62" s="2"/>
      <c r="B62" s="198"/>
      <c r="C62" s="203"/>
      <c r="D62" s="204"/>
      <c r="E62" s="204"/>
      <c r="F62" s="204"/>
      <c r="G62" s="205"/>
      <c r="H62" s="210"/>
      <c r="I62" s="2"/>
      <c r="J62" s="198"/>
      <c r="K62" s="224"/>
      <c r="L62" s="225"/>
      <c r="M62" s="225"/>
      <c r="N62" s="226"/>
      <c r="O62" s="210"/>
      <c r="T62" s="2"/>
    </row>
    <row r="63" spans="1:21" s="4" customFormat="1" x14ac:dyDescent="0.15">
      <c r="A63" s="2"/>
      <c r="B63" s="199"/>
      <c r="C63" s="206"/>
      <c r="D63" s="207"/>
      <c r="E63" s="207"/>
      <c r="F63" s="207"/>
      <c r="G63" s="208"/>
      <c r="H63" s="211"/>
      <c r="I63" s="2"/>
      <c r="J63" s="199"/>
      <c r="K63" s="227"/>
      <c r="L63" s="228"/>
      <c r="M63" s="228"/>
      <c r="N63" s="229"/>
      <c r="O63" s="211"/>
      <c r="T63" s="2"/>
    </row>
    <row r="64" spans="1:21" s="4" customFormat="1" x14ac:dyDescent="0.15">
      <c r="A64" s="2"/>
      <c r="B64" s="129" t="str">
        <f>B15</f>
        <v>CONSORCIO YERBABUENA</v>
      </c>
      <c r="C64" s="212" t="s">
        <v>18</v>
      </c>
      <c r="D64" s="213"/>
      <c r="E64" s="213"/>
      <c r="F64" s="213"/>
      <c r="G64" s="214"/>
      <c r="H64" s="129">
        <v>0</v>
      </c>
      <c r="I64" s="2"/>
      <c r="J64" s="129" t="str">
        <f>B15</f>
        <v>CONSORCIO YERBABUENA</v>
      </c>
      <c r="K64" s="212" t="s">
        <v>18</v>
      </c>
      <c r="L64" s="213"/>
      <c r="M64" s="213"/>
      <c r="N64" s="214"/>
      <c r="O64" s="129">
        <v>0</v>
      </c>
      <c r="T64" s="2"/>
    </row>
    <row r="65" spans="1:21" s="4" customFormat="1" x14ac:dyDescent="0.15">
      <c r="A65" s="2"/>
      <c r="B65" s="129"/>
      <c r="C65" s="215"/>
      <c r="D65" s="216"/>
      <c r="E65" s="216"/>
      <c r="F65" s="216"/>
      <c r="G65" s="217"/>
      <c r="H65" s="129"/>
      <c r="I65" s="2"/>
      <c r="J65" s="129"/>
      <c r="K65" s="215"/>
      <c r="L65" s="216"/>
      <c r="M65" s="216"/>
      <c r="N65" s="217"/>
      <c r="O65" s="129"/>
      <c r="T65" s="2"/>
    </row>
    <row r="66" spans="1:21" s="4" customFormat="1" x14ac:dyDescent="0.15">
      <c r="A66" s="2"/>
      <c r="B66" s="129"/>
      <c r="C66" s="218"/>
      <c r="D66" s="219"/>
      <c r="E66" s="219"/>
      <c r="F66" s="219"/>
      <c r="G66" s="220"/>
      <c r="H66" s="129"/>
      <c r="I66" s="2"/>
      <c r="J66" s="129"/>
      <c r="K66" s="218"/>
      <c r="L66" s="219"/>
      <c r="M66" s="219"/>
      <c r="N66" s="220"/>
      <c r="O66" s="129"/>
      <c r="T66" s="2"/>
    </row>
    <row r="67" spans="1:21" s="4" customFormat="1" ht="85" customHeight="1" thickBot="1" x14ac:dyDescent="0.2">
      <c r="A67" s="2"/>
      <c r="B67" s="2"/>
      <c r="C67" s="2"/>
      <c r="D67" s="2"/>
      <c r="E67" s="2"/>
      <c r="F67" s="2"/>
      <c r="G67" s="2"/>
      <c r="H67" s="2"/>
      <c r="I67" s="2"/>
      <c r="J67" s="2"/>
      <c r="K67" s="2"/>
      <c r="L67" s="3"/>
      <c r="M67" s="3"/>
      <c r="N67" s="3"/>
      <c r="O67" s="3"/>
      <c r="U67" s="2"/>
    </row>
    <row r="68" spans="1:21" s="4" customFormat="1" ht="65.25" customHeight="1" thickBot="1" x14ac:dyDescent="0.2">
      <c r="A68" s="2"/>
      <c r="B68" s="52" t="s">
        <v>14</v>
      </c>
      <c r="C68" s="95" t="s">
        <v>106</v>
      </c>
      <c r="D68" s="2"/>
      <c r="E68" s="2"/>
      <c r="F68" s="2"/>
      <c r="G68" s="2"/>
      <c r="H68" s="2"/>
      <c r="I68" s="2"/>
      <c r="J68" s="2"/>
      <c r="K68" s="2"/>
      <c r="L68" s="3"/>
      <c r="M68" s="3"/>
      <c r="N68" s="3"/>
      <c r="O68" s="3"/>
      <c r="U68" s="2"/>
    </row>
    <row r="69" spans="1:21" s="4" customFormat="1" x14ac:dyDescent="0.15">
      <c r="A69" s="2"/>
      <c r="D69" s="2"/>
      <c r="E69" s="2"/>
      <c r="F69" s="2"/>
      <c r="G69" s="2"/>
      <c r="H69" s="2"/>
      <c r="I69" s="2"/>
      <c r="J69" s="2"/>
      <c r="K69" s="2"/>
      <c r="L69" s="3"/>
      <c r="M69" s="3"/>
      <c r="N69" s="3"/>
      <c r="O69" s="3"/>
      <c r="U69" s="2"/>
    </row>
  </sheetData>
  <mergeCells count="74">
    <mergeCell ref="B10:B14"/>
    <mergeCell ref="C10:C14"/>
    <mergeCell ref="D10:G14"/>
    <mergeCell ref="H10:H14"/>
    <mergeCell ref="I10:I14"/>
    <mergeCell ref="A2:P2"/>
    <mergeCell ref="A4:P4"/>
    <mergeCell ref="A5:O5"/>
    <mergeCell ref="A6:O6"/>
    <mergeCell ref="B8:P8"/>
    <mergeCell ref="J10:J14"/>
    <mergeCell ref="K10:K14"/>
    <mergeCell ref="L10:M14"/>
    <mergeCell ref="N10:O14"/>
    <mergeCell ref="P10:P14"/>
    <mergeCell ref="C36:E41"/>
    <mergeCell ref="F27:K27"/>
    <mergeCell ref="B32:P32"/>
    <mergeCell ref="B33:E33"/>
    <mergeCell ref="G33:J33"/>
    <mergeCell ref="K33:L34"/>
    <mergeCell ref="M33:M34"/>
    <mergeCell ref="N33:N34"/>
    <mergeCell ref="B34:B35"/>
    <mergeCell ref="C34:C35"/>
    <mergeCell ref="G34:J34"/>
    <mergeCell ref="G35:H35"/>
    <mergeCell ref="K35:L36"/>
    <mergeCell ref="M35:M36"/>
    <mergeCell ref="N35:N36"/>
    <mergeCell ref="G36:H36"/>
    <mergeCell ref="M54:M56"/>
    <mergeCell ref="B46:G46"/>
    <mergeCell ref="I46:M46"/>
    <mergeCell ref="B47:B53"/>
    <mergeCell ref="C47:F53"/>
    <mergeCell ref="G47:G53"/>
    <mergeCell ref="I47:I53"/>
    <mergeCell ref="J47:L53"/>
    <mergeCell ref="M47:M53"/>
    <mergeCell ref="B54:B56"/>
    <mergeCell ref="C54:F56"/>
    <mergeCell ref="G54:G56"/>
    <mergeCell ref="I54:I56"/>
    <mergeCell ref="J54:L56"/>
    <mergeCell ref="C57:G57"/>
    <mergeCell ref="B60:B63"/>
    <mergeCell ref="C60:G63"/>
    <mergeCell ref="H60:H63"/>
    <mergeCell ref="J60:J63"/>
    <mergeCell ref="O60:O63"/>
    <mergeCell ref="B64:B66"/>
    <mergeCell ref="C64:G66"/>
    <mergeCell ref="H64:H66"/>
    <mergeCell ref="J64:J66"/>
    <mergeCell ref="K64:N66"/>
    <mergeCell ref="O64:O66"/>
    <mergeCell ref="K60:N63"/>
    <mergeCell ref="P15:P20"/>
    <mergeCell ref="L15:M20"/>
    <mergeCell ref="C15:C20"/>
    <mergeCell ref="B15:B20"/>
    <mergeCell ref="D19:G19"/>
    <mergeCell ref="N19:O19"/>
    <mergeCell ref="N17:O17"/>
    <mergeCell ref="D18:G18"/>
    <mergeCell ref="N18:O18"/>
    <mergeCell ref="D16:G16"/>
    <mergeCell ref="N16:O16"/>
    <mergeCell ref="D17:G17"/>
    <mergeCell ref="D15:G15"/>
    <mergeCell ref="N15:O15"/>
    <mergeCell ref="D20:G20"/>
    <mergeCell ref="N20:O20"/>
  </mergeCell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3"/>
  <sheetViews>
    <sheetView topLeftCell="B22" zoomScale="40" zoomScaleNormal="40" workbookViewId="0">
      <selection activeCell="C62" sqref="C62"/>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82" customWidth="1"/>
    <col min="13" max="13" width="44.5" style="82" customWidth="1"/>
    <col min="14" max="14" width="47" style="82" customWidth="1"/>
    <col min="15" max="15" width="19.1640625" style="82" bestFit="1" customWidth="1"/>
    <col min="16" max="16" width="29.5" style="83" customWidth="1"/>
    <col min="17" max="17" width="103.33203125" style="83" customWidth="1"/>
    <col min="18" max="19" width="28.5" style="83" customWidth="1"/>
    <col min="20" max="20" width="27.1640625" style="83"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84"/>
      <c r="M3" s="84"/>
      <c r="N3" s="84"/>
      <c r="O3" s="84"/>
      <c r="P3" s="8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9" t="s">
        <v>34</v>
      </c>
      <c r="E10" s="100"/>
      <c r="F10" s="100"/>
      <c r="G10" s="101"/>
      <c r="H10" s="98" t="s">
        <v>2</v>
      </c>
      <c r="I10" s="98" t="s">
        <v>3</v>
      </c>
      <c r="J10" s="98" t="s">
        <v>4</v>
      </c>
      <c r="K10" s="98" t="s">
        <v>40</v>
      </c>
      <c r="L10" s="98" t="s">
        <v>35</v>
      </c>
      <c r="M10" s="98"/>
      <c r="N10" s="98" t="s">
        <v>36</v>
      </c>
      <c r="O10" s="98"/>
      <c r="P10" s="98" t="s">
        <v>15</v>
      </c>
    </row>
    <row r="11" spans="1:21" s="12" customFormat="1" ht="33.75" customHeight="1" x14ac:dyDescent="0.15">
      <c r="B11" s="98"/>
      <c r="C11" s="98"/>
      <c r="D11" s="102"/>
      <c r="E11" s="103"/>
      <c r="F11" s="103"/>
      <c r="G11" s="104"/>
      <c r="H11" s="98"/>
      <c r="I11" s="98"/>
      <c r="J11" s="98"/>
      <c r="K11" s="98"/>
      <c r="L11" s="98"/>
      <c r="M11" s="98"/>
      <c r="N11" s="98"/>
      <c r="O11" s="98"/>
      <c r="P11" s="98"/>
    </row>
    <row r="12" spans="1:21" s="12" customFormat="1" ht="37.5" customHeight="1" x14ac:dyDescent="0.15">
      <c r="B12" s="98"/>
      <c r="C12" s="98"/>
      <c r="D12" s="102"/>
      <c r="E12" s="103"/>
      <c r="F12" s="103"/>
      <c r="G12" s="104"/>
      <c r="H12" s="98"/>
      <c r="I12" s="98"/>
      <c r="J12" s="98"/>
      <c r="K12" s="98"/>
      <c r="L12" s="98"/>
      <c r="M12" s="98"/>
      <c r="N12" s="98"/>
      <c r="O12" s="98"/>
      <c r="P12" s="98"/>
    </row>
    <row r="13" spans="1:21" s="12" customFormat="1" ht="33.75" customHeight="1" x14ac:dyDescent="0.15">
      <c r="B13" s="98"/>
      <c r="C13" s="98"/>
      <c r="D13" s="102"/>
      <c r="E13" s="103"/>
      <c r="F13" s="103"/>
      <c r="G13" s="104"/>
      <c r="H13" s="98"/>
      <c r="I13" s="98"/>
      <c r="J13" s="98"/>
      <c r="K13" s="98"/>
      <c r="L13" s="98"/>
      <c r="M13" s="98"/>
      <c r="N13" s="98"/>
      <c r="O13" s="98"/>
      <c r="P13" s="98"/>
      <c r="Q13" s="5"/>
    </row>
    <row r="14" spans="1:21" s="12" customFormat="1" ht="33.75" customHeight="1" x14ac:dyDescent="0.15">
      <c r="B14" s="98"/>
      <c r="C14" s="98"/>
      <c r="D14" s="105"/>
      <c r="E14" s="106"/>
      <c r="F14" s="106"/>
      <c r="G14" s="107"/>
      <c r="H14" s="98"/>
      <c r="I14" s="98"/>
      <c r="J14" s="98"/>
      <c r="K14" s="98"/>
      <c r="L14" s="98"/>
      <c r="M14" s="98"/>
      <c r="N14" s="98"/>
      <c r="O14" s="98"/>
      <c r="P14" s="98"/>
      <c r="Q14" s="5"/>
    </row>
    <row r="15" spans="1:21" s="12" customFormat="1" ht="107" customHeight="1" x14ac:dyDescent="0.15">
      <c r="B15" s="129" t="s">
        <v>53</v>
      </c>
      <c r="C15" s="125" t="s">
        <v>57</v>
      </c>
      <c r="D15" s="125" t="s">
        <v>93</v>
      </c>
      <c r="E15" s="125"/>
      <c r="F15" s="125"/>
      <c r="G15" s="125"/>
      <c r="H15" s="86">
        <v>1</v>
      </c>
      <c r="I15" s="87">
        <v>172989156</v>
      </c>
      <c r="J15" s="71">
        <f>I15/[1]SMMLV!D34</f>
        <v>268.47079382323273</v>
      </c>
      <c r="K15" s="70">
        <v>268.47000000000003</v>
      </c>
      <c r="L15" s="230">
        <f>K15+K16+K17</f>
        <v>742.98</v>
      </c>
      <c r="M15" s="231"/>
      <c r="N15" s="126" t="s">
        <v>94</v>
      </c>
      <c r="O15" s="126"/>
      <c r="P15" s="124" t="s">
        <v>105</v>
      </c>
      <c r="Q15" s="5"/>
    </row>
    <row r="16" spans="1:21" s="12" customFormat="1" ht="132" customHeight="1" x14ac:dyDescent="0.15">
      <c r="B16" s="129"/>
      <c r="C16" s="125"/>
      <c r="D16" s="125" t="s">
        <v>95</v>
      </c>
      <c r="E16" s="125"/>
      <c r="F16" s="125"/>
      <c r="G16" s="125"/>
      <c r="H16" s="86">
        <v>1</v>
      </c>
      <c r="I16" s="87">
        <v>77131517</v>
      </c>
      <c r="J16" s="71">
        <f>I16/[1]SMMLV!D37</f>
        <v>98.72935274857214</v>
      </c>
      <c r="K16" s="70">
        <v>98.72</v>
      </c>
      <c r="L16" s="232"/>
      <c r="M16" s="233"/>
      <c r="N16" s="126" t="s">
        <v>96</v>
      </c>
      <c r="O16" s="126"/>
      <c r="P16" s="124"/>
      <c r="Q16" s="5"/>
    </row>
    <row r="17" spans="1:21" s="12" customFormat="1" ht="132" customHeight="1" x14ac:dyDescent="0.15">
      <c r="B17" s="129"/>
      <c r="C17" s="125"/>
      <c r="D17" s="125" t="s">
        <v>97</v>
      </c>
      <c r="E17" s="125"/>
      <c r="F17" s="125"/>
      <c r="G17" s="125"/>
      <c r="H17" s="86">
        <v>1</v>
      </c>
      <c r="I17" s="87">
        <v>170184599</v>
      </c>
      <c r="J17" s="71">
        <f>I17/[1]SMMLV!D32</f>
        <v>288.6931280746395</v>
      </c>
      <c r="K17" s="70">
        <v>375.79</v>
      </c>
      <c r="L17" s="234"/>
      <c r="M17" s="235"/>
      <c r="N17" s="126" t="s">
        <v>96</v>
      </c>
      <c r="O17" s="126"/>
      <c r="P17" s="124"/>
      <c r="Q17" s="5"/>
    </row>
    <row r="18" spans="1:21" s="12" customFormat="1" x14ac:dyDescent="0.15">
      <c r="B18" s="13"/>
      <c r="C18" s="16"/>
      <c r="D18" s="16"/>
      <c r="E18" s="16"/>
      <c r="F18" s="16"/>
      <c r="G18" s="16"/>
      <c r="H18" s="7"/>
      <c r="I18" s="7"/>
      <c r="J18" s="88"/>
      <c r="K18" s="88"/>
      <c r="L18" s="89"/>
      <c r="M18" s="19"/>
      <c r="N18" s="20"/>
      <c r="O18" s="13"/>
    </row>
    <row r="19" spans="1:21" s="12" customFormat="1" ht="40" customHeight="1" x14ac:dyDescent="0.15">
      <c r="B19" s="53"/>
      <c r="C19" s="53"/>
      <c r="D19" s="53"/>
      <c r="E19" s="53"/>
      <c r="F19" s="54" t="s">
        <v>5</v>
      </c>
      <c r="G19" s="90" t="s">
        <v>19</v>
      </c>
      <c r="H19" s="76" t="s">
        <v>39</v>
      </c>
      <c r="I19" s="66"/>
      <c r="J19" s="91"/>
      <c r="K19" s="92"/>
      <c r="O19" s="13"/>
    </row>
    <row r="20" spans="1:21" s="12" customFormat="1" ht="14" x14ac:dyDescent="0.15">
      <c r="B20" s="56" t="s">
        <v>6</v>
      </c>
      <c r="C20" s="57"/>
      <c r="D20" s="57"/>
      <c r="E20" s="57"/>
      <c r="F20" s="58">
        <v>220397844</v>
      </c>
      <c r="G20" s="59">
        <f>F20/[1]SMMLV!D43</f>
        <v>169.53680307692306</v>
      </c>
      <c r="H20" s="77">
        <f>((K15+K16+K17)/3)</f>
        <v>247.66</v>
      </c>
      <c r="I20" s="40"/>
      <c r="J20" s="68">
        <f>+L15</f>
        <v>742.98</v>
      </c>
      <c r="K20" s="22"/>
      <c r="L20" s="23"/>
      <c r="O20" s="13"/>
    </row>
    <row r="21" spans="1:21" s="12" customFormat="1" x14ac:dyDescent="0.15">
      <c r="B21" s="13"/>
      <c r="C21" s="7"/>
      <c r="D21" s="7"/>
      <c r="E21" s="7"/>
      <c r="F21" s="7"/>
      <c r="G21" s="7"/>
      <c r="H21" s="22"/>
      <c r="I21" s="23"/>
      <c r="J21" s="88"/>
      <c r="K21" s="88"/>
      <c r="L21" s="89"/>
      <c r="M21" s="19"/>
      <c r="N21" s="20"/>
      <c r="O21" s="13"/>
    </row>
    <row r="22" spans="1:21" s="12" customFormat="1" x14ac:dyDescent="0.15">
      <c r="B22" s="13"/>
      <c r="C22" s="7"/>
      <c r="D22" s="7"/>
      <c r="E22" s="7"/>
      <c r="F22" s="7"/>
      <c r="G22" s="7"/>
      <c r="H22" s="7"/>
      <c r="I22" s="38"/>
      <c r="J22" s="88"/>
      <c r="K22" s="88"/>
      <c r="L22" s="89"/>
      <c r="M22" s="19"/>
      <c r="N22" s="20"/>
      <c r="O22" s="13"/>
    </row>
    <row r="23" spans="1:21" s="12" customFormat="1" x14ac:dyDescent="0.15">
      <c r="B23" s="13"/>
      <c r="C23" s="7"/>
      <c r="D23" s="7"/>
      <c r="E23" s="7"/>
      <c r="F23" s="7"/>
      <c r="G23" s="7"/>
      <c r="H23" s="7"/>
      <c r="I23" s="93"/>
      <c r="J23" s="88"/>
      <c r="K23" s="88"/>
      <c r="L23" s="89"/>
      <c r="M23" s="19"/>
      <c r="N23" s="20"/>
      <c r="O23" s="13"/>
    </row>
    <row r="24" spans="1:21" s="12" customFormat="1" ht="27" customHeight="1" x14ac:dyDescent="0.15">
      <c r="B24" s="23"/>
      <c r="C24" s="23"/>
      <c r="E24" s="5"/>
      <c r="F24" s="127" t="s">
        <v>7</v>
      </c>
      <c r="G24" s="127"/>
      <c r="H24" s="127"/>
      <c r="I24" s="127"/>
      <c r="J24" s="127"/>
      <c r="K24" s="127"/>
      <c r="L24" s="78"/>
      <c r="M24" s="5"/>
      <c r="N24" s="19"/>
      <c r="O24" s="25"/>
      <c r="P24" s="25"/>
    </row>
    <row r="25" spans="1:21" s="12" customFormat="1" ht="134.25" customHeight="1" x14ac:dyDescent="0.15">
      <c r="B25" s="23"/>
      <c r="C25" s="23"/>
      <c r="F25" s="61" t="s">
        <v>0</v>
      </c>
      <c r="G25" s="61" t="s">
        <v>1</v>
      </c>
      <c r="H25" s="61" t="s">
        <v>8</v>
      </c>
      <c r="I25" s="61" t="s">
        <v>9</v>
      </c>
      <c r="J25" s="61" t="s">
        <v>37</v>
      </c>
      <c r="K25" s="61" t="s">
        <v>10</v>
      </c>
      <c r="M25" s="61" t="s">
        <v>20</v>
      </c>
      <c r="N25" s="61" t="s">
        <v>21</v>
      </c>
    </row>
    <row r="26" spans="1:21" s="12" customFormat="1" ht="73.5" customHeight="1" x14ac:dyDescent="0.15">
      <c r="B26" s="23"/>
      <c r="C26" s="23"/>
      <c r="F26" s="26" t="str">
        <f>B15</f>
        <v>CONSORCIO CAMINOS 2021</v>
      </c>
      <c r="G26" s="14" t="str">
        <f>C15</f>
        <v>PABLO MAURICIO CASTRO AVILA 50%
FUNDACION CAMINOS INTEGRALES 50%</v>
      </c>
      <c r="H26" s="14" t="s">
        <v>54</v>
      </c>
      <c r="I26" s="27" t="s">
        <v>55</v>
      </c>
      <c r="J26" s="14" t="s">
        <v>18</v>
      </c>
      <c r="K26" s="26" t="s">
        <v>15</v>
      </c>
      <c r="M26" s="79" t="s">
        <v>56</v>
      </c>
      <c r="N26" s="26" t="s">
        <v>15</v>
      </c>
    </row>
    <row r="27" spans="1:21" s="12" customFormat="1" x14ac:dyDescent="0.15">
      <c r="B27" s="23"/>
      <c r="C27" s="23"/>
      <c r="D27" s="13"/>
      <c r="E27" s="13"/>
      <c r="F27" s="7"/>
      <c r="G27" s="7"/>
      <c r="H27" s="7"/>
      <c r="I27" s="7"/>
      <c r="J27" s="7"/>
      <c r="K27" s="7"/>
      <c r="L27" s="7"/>
      <c r="M27" s="13"/>
      <c r="N27" s="19"/>
      <c r="O27" s="25"/>
    </row>
    <row r="28" spans="1:21" s="12" customFormat="1" x14ac:dyDescent="0.15">
      <c r="B28" s="13"/>
      <c r="C28" s="28"/>
      <c r="D28" s="7"/>
      <c r="E28" s="7"/>
      <c r="F28" s="7"/>
      <c r="G28" s="7"/>
      <c r="H28" s="7"/>
      <c r="I28" s="28"/>
      <c r="J28" s="93"/>
      <c r="K28" s="93"/>
      <c r="L28" s="94"/>
      <c r="M28" s="19"/>
      <c r="N28" s="19"/>
      <c r="O28" s="13"/>
    </row>
    <row r="29" spans="1:21" s="83" customFormat="1" ht="33.75" customHeight="1" thickBot="1" x14ac:dyDescent="0.2">
      <c r="A29" s="2"/>
      <c r="B29" s="128" t="s">
        <v>11</v>
      </c>
      <c r="C29" s="128"/>
      <c r="D29" s="128"/>
      <c r="E29" s="128"/>
      <c r="F29" s="128"/>
      <c r="G29" s="128"/>
      <c r="H29" s="128"/>
      <c r="I29" s="128"/>
      <c r="J29" s="128"/>
      <c r="K29" s="128"/>
      <c r="L29" s="128"/>
      <c r="M29" s="128"/>
      <c r="N29" s="128"/>
      <c r="O29" s="128"/>
      <c r="P29" s="128"/>
      <c r="U29" s="2"/>
    </row>
    <row r="30" spans="1:21" s="83" customFormat="1" ht="33.75" customHeight="1" x14ac:dyDescent="0.15">
      <c r="A30" s="2"/>
      <c r="B30" s="110" t="s">
        <v>22</v>
      </c>
      <c r="C30" s="111"/>
      <c r="D30" s="111"/>
      <c r="E30" s="112"/>
      <c r="F30" s="13"/>
      <c r="G30" s="113" t="s">
        <v>43</v>
      </c>
      <c r="H30" s="114"/>
      <c r="I30" s="114"/>
      <c r="J30" s="115"/>
      <c r="K30" s="116" t="s">
        <v>47</v>
      </c>
      <c r="L30" s="117"/>
      <c r="M30" s="120" t="s">
        <v>48</v>
      </c>
      <c r="N30" s="122" t="s">
        <v>49</v>
      </c>
      <c r="O30" s="13"/>
      <c r="P30" s="13"/>
      <c r="U30" s="2"/>
    </row>
    <row r="31" spans="1:21" s="83" customFormat="1" ht="230.25" customHeight="1" x14ac:dyDescent="0.15">
      <c r="A31" s="2"/>
      <c r="B31" s="142" t="s">
        <v>23</v>
      </c>
      <c r="C31" s="143" t="s">
        <v>24</v>
      </c>
      <c r="D31" s="43" t="s">
        <v>25</v>
      </c>
      <c r="E31" s="44" t="s">
        <v>41</v>
      </c>
      <c r="F31" s="13"/>
      <c r="G31" s="144" t="s">
        <v>44</v>
      </c>
      <c r="H31" s="145"/>
      <c r="I31" s="145"/>
      <c r="J31" s="146"/>
      <c r="K31" s="118"/>
      <c r="L31" s="119"/>
      <c r="M31" s="121"/>
      <c r="N31" s="123"/>
      <c r="O31" s="13"/>
      <c r="P31" s="13"/>
      <c r="U31" s="2"/>
    </row>
    <row r="32" spans="1:21" s="83" customFormat="1" ht="219.75" customHeight="1" x14ac:dyDescent="0.15">
      <c r="A32" s="2"/>
      <c r="B32" s="142"/>
      <c r="C32" s="143"/>
      <c r="D32" s="80" t="s">
        <v>42</v>
      </c>
      <c r="E32" s="45"/>
      <c r="F32" s="13"/>
      <c r="G32" s="147" t="s">
        <v>45</v>
      </c>
      <c r="H32" s="148"/>
      <c r="I32" s="41" t="s">
        <v>46</v>
      </c>
      <c r="J32" s="42" t="s">
        <v>26</v>
      </c>
      <c r="K32" s="149" t="s">
        <v>106</v>
      </c>
      <c r="L32" s="150"/>
      <c r="M32" s="153" t="s">
        <v>106</v>
      </c>
      <c r="N32" s="131" t="s">
        <v>106</v>
      </c>
      <c r="O32" s="13"/>
      <c r="P32" s="13"/>
      <c r="U32" s="2"/>
    </row>
    <row r="33" spans="1:21" s="83" customFormat="1" ht="33.75" customHeight="1" thickBot="1" x14ac:dyDescent="0.2">
      <c r="A33" s="2"/>
      <c r="B33" s="46">
        <f>K15</f>
        <v>268.47000000000003</v>
      </c>
      <c r="C33" s="133">
        <f>+AVERAGE(B33:B35)</f>
        <v>247.66</v>
      </c>
      <c r="D33" s="133"/>
      <c r="E33" s="133"/>
      <c r="F33" s="13"/>
      <c r="G33" s="134" t="s">
        <v>106</v>
      </c>
      <c r="H33" s="135"/>
      <c r="I33" s="47" t="s">
        <v>106</v>
      </c>
      <c r="J33" s="60" t="s">
        <v>106</v>
      </c>
      <c r="K33" s="151"/>
      <c r="L33" s="152"/>
      <c r="M33" s="154"/>
      <c r="N33" s="132"/>
      <c r="O33" s="13"/>
      <c r="P33" s="13"/>
      <c r="U33" s="2"/>
    </row>
    <row r="34" spans="1:21" s="83" customFormat="1" ht="33.75" customHeight="1" x14ac:dyDescent="0.15">
      <c r="A34" s="2"/>
      <c r="B34" s="46">
        <f>K16</f>
        <v>98.72</v>
      </c>
      <c r="C34" s="133"/>
      <c r="D34" s="133"/>
      <c r="E34" s="133"/>
      <c r="F34" s="13"/>
      <c r="G34" s="13"/>
      <c r="H34" s="13"/>
      <c r="I34" s="13"/>
      <c r="J34" s="13"/>
      <c r="K34" s="13"/>
      <c r="L34" s="13"/>
      <c r="M34" s="13"/>
      <c r="N34" s="13"/>
      <c r="O34" s="13"/>
      <c r="P34" s="13"/>
      <c r="U34" s="2"/>
    </row>
    <row r="35" spans="1:21" s="83" customFormat="1" ht="33.75" customHeight="1" x14ac:dyDescent="0.15">
      <c r="A35" s="2"/>
      <c r="B35" s="46">
        <f>K17</f>
        <v>375.79</v>
      </c>
      <c r="C35" s="133"/>
      <c r="D35" s="133"/>
      <c r="E35" s="133"/>
      <c r="F35" s="13"/>
      <c r="G35" s="13"/>
      <c r="H35" s="13"/>
      <c r="I35" s="13"/>
      <c r="J35" s="13"/>
      <c r="K35" s="13"/>
      <c r="L35" s="13"/>
      <c r="M35" s="13"/>
      <c r="N35" s="13"/>
      <c r="O35" s="13"/>
      <c r="P35" s="13"/>
      <c r="U35" s="2"/>
    </row>
    <row r="36" spans="1:21" s="83" customFormat="1" ht="33.75" customHeight="1" x14ac:dyDescent="0.15">
      <c r="A36" s="2"/>
      <c r="B36" s="13"/>
      <c r="C36" s="13"/>
      <c r="D36" s="13"/>
      <c r="E36" s="13"/>
      <c r="F36" s="13"/>
      <c r="G36" s="13"/>
      <c r="H36" s="13"/>
      <c r="I36" s="13"/>
      <c r="J36" s="13"/>
      <c r="K36" s="13"/>
      <c r="L36" s="13"/>
      <c r="M36" s="13"/>
      <c r="N36" s="13"/>
      <c r="O36" s="13"/>
      <c r="P36" s="13"/>
      <c r="U36" s="2"/>
    </row>
    <row r="37" spans="1:21" s="83" customFormat="1" ht="33.75" customHeight="1" x14ac:dyDescent="0.15">
      <c r="A37" s="2"/>
      <c r="B37" s="48" t="s">
        <v>5</v>
      </c>
      <c r="C37" s="48" t="s">
        <v>19</v>
      </c>
      <c r="D37" s="13"/>
      <c r="E37" s="13"/>
      <c r="F37" s="13"/>
      <c r="G37" s="13"/>
      <c r="H37" s="13"/>
      <c r="I37" s="13"/>
      <c r="J37" s="13"/>
      <c r="K37" s="13"/>
      <c r="L37" s="13"/>
      <c r="M37" s="13"/>
      <c r="N37" s="13"/>
      <c r="O37" s="13"/>
      <c r="P37" s="13"/>
      <c r="U37" s="2"/>
    </row>
    <row r="38" spans="1:21" s="83" customFormat="1" ht="33.75" customHeight="1" x14ac:dyDescent="0.15">
      <c r="A38" s="2"/>
      <c r="B38" s="49">
        <f>F20</f>
        <v>220397844</v>
      </c>
      <c r="C38" s="50">
        <f>B38/[1]SMMLV!D43</f>
        <v>169.53680307692306</v>
      </c>
      <c r="D38" s="13"/>
      <c r="E38" s="13"/>
      <c r="F38" s="13"/>
      <c r="G38" s="13"/>
      <c r="H38" s="13"/>
      <c r="I38" s="13"/>
      <c r="J38" s="13"/>
      <c r="K38" s="13"/>
      <c r="L38" s="13"/>
      <c r="M38" s="13"/>
      <c r="N38" s="13"/>
      <c r="O38" s="13"/>
      <c r="P38" s="13"/>
      <c r="U38" s="2"/>
    </row>
    <row r="39" spans="1:21" s="83" customFormat="1" ht="33.75" customHeight="1" thickBot="1" x14ac:dyDescent="0.2">
      <c r="A39" s="2"/>
      <c r="B39" s="13"/>
      <c r="C39" s="13"/>
      <c r="D39" s="13"/>
      <c r="E39" s="13"/>
      <c r="F39" s="13"/>
      <c r="G39" s="13"/>
      <c r="H39" s="13"/>
      <c r="I39" s="13"/>
      <c r="J39" s="13"/>
      <c r="K39" s="13"/>
      <c r="L39" s="13"/>
      <c r="M39" s="13"/>
      <c r="N39" s="13"/>
      <c r="O39" s="13"/>
      <c r="P39" s="13"/>
      <c r="U39" s="2"/>
    </row>
    <row r="40" spans="1:21" s="83" customFormat="1" ht="33.75" customHeight="1" x14ac:dyDescent="0.15">
      <c r="A40" s="2"/>
      <c r="B40" s="136" t="s">
        <v>50</v>
      </c>
      <c r="C40" s="137"/>
      <c r="D40" s="137"/>
      <c r="E40" s="137"/>
      <c r="F40" s="137"/>
      <c r="G40" s="138"/>
      <c r="H40" s="13"/>
      <c r="I40" s="139" t="s">
        <v>29</v>
      </c>
      <c r="J40" s="140"/>
      <c r="K40" s="140"/>
      <c r="L40" s="140"/>
      <c r="M40" s="141"/>
      <c r="N40" s="13"/>
      <c r="O40" s="13"/>
      <c r="P40" s="13"/>
      <c r="U40" s="2"/>
    </row>
    <row r="41" spans="1:21" s="83" customFormat="1" ht="78" customHeight="1" x14ac:dyDescent="0.15">
      <c r="A41" s="2"/>
      <c r="B41" s="158" t="s">
        <v>12</v>
      </c>
      <c r="C41" s="182"/>
      <c r="D41" s="183"/>
      <c r="E41" s="183"/>
      <c r="F41" s="184"/>
      <c r="G41" s="191" t="s">
        <v>27</v>
      </c>
      <c r="H41" s="13"/>
      <c r="I41" s="192" t="s">
        <v>12</v>
      </c>
      <c r="J41" s="195" t="s">
        <v>51</v>
      </c>
      <c r="K41" s="195"/>
      <c r="L41" s="195"/>
      <c r="M41" s="155" t="s">
        <v>30</v>
      </c>
      <c r="N41" s="13"/>
      <c r="O41" s="13"/>
      <c r="P41" s="13"/>
      <c r="U41" s="2"/>
    </row>
    <row r="42" spans="1:21" s="83" customFormat="1" ht="33.75" customHeight="1" x14ac:dyDescent="0.15">
      <c r="A42" s="2"/>
      <c r="B42" s="158"/>
      <c r="C42" s="185"/>
      <c r="D42" s="186"/>
      <c r="E42" s="186"/>
      <c r="F42" s="187"/>
      <c r="G42" s="191"/>
      <c r="H42" s="13"/>
      <c r="I42" s="193"/>
      <c r="J42" s="195"/>
      <c r="K42" s="195"/>
      <c r="L42" s="195"/>
      <c r="M42" s="156"/>
      <c r="N42" s="13"/>
      <c r="O42" s="13"/>
      <c r="P42" s="13"/>
      <c r="U42" s="2"/>
    </row>
    <row r="43" spans="1:21" s="83" customFormat="1" ht="33.75" customHeight="1" x14ac:dyDescent="0.15">
      <c r="A43" s="2"/>
      <c r="B43" s="158"/>
      <c r="C43" s="185"/>
      <c r="D43" s="186"/>
      <c r="E43" s="186"/>
      <c r="F43" s="187"/>
      <c r="G43" s="191"/>
      <c r="H43" s="13"/>
      <c r="I43" s="193"/>
      <c r="J43" s="195"/>
      <c r="K43" s="195"/>
      <c r="L43" s="195"/>
      <c r="M43" s="156"/>
      <c r="N43" s="13"/>
      <c r="O43" s="13"/>
      <c r="P43" s="13"/>
      <c r="U43" s="2"/>
    </row>
    <row r="44" spans="1:21" s="83" customFormat="1" ht="33.75" customHeight="1" x14ac:dyDescent="0.15">
      <c r="A44" s="2"/>
      <c r="B44" s="158"/>
      <c r="C44" s="185"/>
      <c r="D44" s="186"/>
      <c r="E44" s="186"/>
      <c r="F44" s="187"/>
      <c r="G44" s="191"/>
      <c r="H44" s="13"/>
      <c r="I44" s="193"/>
      <c r="J44" s="195"/>
      <c r="K44" s="195"/>
      <c r="L44" s="195"/>
      <c r="M44" s="156"/>
      <c r="N44" s="13"/>
      <c r="O44" s="13"/>
      <c r="P44" s="13"/>
      <c r="U44" s="2"/>
    </row>
    <row r="45" spans="1:21" s="83" customFormat="1" ht="33.75" customHeight="1" x14ac:dyDescent="0.15">
      <c r="A45" s="2"/>
      <c r="B45" s="158"/>
      <c r="C45" s="185"/>
      <c r="D45" s="186"/>
      <c r="E45" s="186"/>
      <c r="F45" s="187"/>
      <c r="G45" s="191"/>
      <c r="H45" s="13"/>
      <c r="I45" s="193"/>
      <c r="J45" s="195"/>
      <c r="K45" s="195"/>
      <c r="L45" s="195"/>
      <c r="M45" s="156"/>
      <c r="N45" s="13"/>
      <c r="O45" s="13"/>
      <c r="P45" s="13"/>
      <c r="U45" s="2"/>
    </row>
    <row r="46" spans="1:21" s="83" customFormat="1" ht="33.75" customHeight="1" x14ac:dyDescent="0.15">
      <c r="A46" s="2"/>
      <c r="B46" s="158"/>
      <c r="C46" s="185"/>
      <c r="D46" s="186"/>
      <c r="E46" s="186"/>
      <c r="F46" s="187"/>
      <c r="G46" s="191"/>
      <c r="H46" s="13"/>
      <c r="I46" s="193"/>
      <c r="J46" s="195"/>
      <c r="K46" s="195"/>
      <c r="L46" s="195"/>
      <c r="M46" s="156"/>
      <c r="N46" s="13"/>
      <c r="O46" s="13"/>
      <c r="P46" s="13"/>
      <c r="U46" s="2"/>
    </row>
    <row r="47" spans="1:21" s="83" customFormat="1" ht="33.75" customHeight="1" x14ac:dyDescent="0.15">
      <c r="A47" s="2"/>
      <c r="B47" s="158"/>
      <c r="C47" s="188"/>
      <c r="D47" s="189"/>
      <c r="E47" s="189"/>
      <c r="F47" s="190"/>
      <c r="G47" s="191"/>
      <c r="H47" s="13"/>
      <c r="I47" s="194"/>
      <c r="J47" s="195"/>
      <c r="K47" s="195"/>
      <c r="L47" s="195"/>
      <c r="M47" s="157"/>
      <c r="N47" s="13"/>
      <c r="O47" s="13"/>
      <c r="P47" s="13"/>
      <c r="U47" s="2"/>
    </row>
    <row r="48" spans="1:21" s="83" customFormat="1" ht="33.75" customHeight="1" x14ac:dyDescent="0.15">
      <c r="A48" s="2"/>
      <c r="B48" s="158" t="str">
        <f>B15</f>
        <v>CONSORCIO CAMINOS 2021</v>
      </c>
      <c r="C48" s="160" t="s">
        <v>28</v>
      </c>
      <c r="D48" s="150"/>
      <c r="E48" s="150"/>
      <c r="F48" s="161"/>
      <c r="G48" s="167" t="s">
        <v>106</v>
      </c>
      <c r="H48" s="13"/>
      <c r="I48" s="169" t="str">
        <f>+B15</f>
        <v>CONSORCIO CAMINOS 2021</v>
      </c>
      <c r="J48" s="171" t="s">
        <v>98</v>
      </c>
      <c r="K48" s="172"/>
      <c r="L48" s="173"/>
      <c r="M48" s="180" t="s">
        <v>106</v>
      </c>
      <c r="N48" s="13"/>
      <c r="O48" s="13"/>
      <c r="P48" s="13"/>
      <c r="U48" s="2"/>
    </row>
    <row r="49" spans="1:21" s="83" customFormat="1" ht="33.75" customHeight="1" x14ac:dyDescent="0.15">
      <c r="A49" s="2"/>
      <c r="B49" s="158"/>
      <c r="C49" s="162"/>
      <c r="D49" s="163"/>
      <c r="E49" s="163"/>
      <c r="F49" s="164"/>
      <c r="G49" s="167"/>
      <c r="H49" s="13"/>
      <c r="I49" s="169"/>
      <c r="J49" s="174"/>
      <c r="K49" s="175"/>
      <c r="L49" s="176"/>
      <c r="M49" s="180"/>
      <c r="N49" s="13"/>
      <c r="O49" s="13"/>
      <c r="P49" s="13"/>
      <c r="U49" s="2"/>
    </row>
    <row r="50" spans="1:21" s="83" customFormat="1" ht="33.75" customHeight="1" thickBot="1" x14ac:dyDescent="0.2">
      <c r="A50" s="2"/>
      <c r="B50" s="159"/>
      <c r="C50" s="165"/>
      <c r="D50" s="152"/>
      <c r="E50" s="152"/>
      <c r="F50" s="166"/>
      <c r="G50" s="168"/>
      <c r="H50" s="13"/>
      <c r="I50" s="170"/>
      <c r="J50" s="177"/>
      <c r="K50" s="178"/>
      <c r="L50" s="179"/>
      <c r="M50" s="181"/>
      <c r="N50" s="13"/>
      <c r="O50" s="13"/>
      <c r="P50" s="13"/>
      <c r="U50" s="2"/>
    </row>
    <row r="51" spans="1:21" s="83" customFormat="1" ht="33.75" customHeight="1" x14ac:dyDescent="0.15">
      <c r="A51" s="2"/>
      <c r="B51" s="13"/>
      <c r="C51" s="196"/>
      <c r="D51" s="196"/>
      <c r="E51" s="196"/>
      <c r="F51" s="196"/>
      <c r="G51" s="196"/>
      <c r="H51" s="13"/>
      <c r="I51" s="13"/>
      <c r="J51" s="13"/>
      <c r="K51" s="13"/>
      <c r="L51" s="13"/>
      <c r="M51" s="13"/>
      <c r="N51" s="13"/>
      <c r="O51" s="13"/>
      <c r="P51" s="13"/>
      <c r="U51" s="2"/>
    </row>
    <row r="52" spans="1:21" s="83" customFormat="1" ht="12" customHeight="1" x14ac:dyDescent="0.15">
      <c r="A52" s="2"/>
      <c r="B52" s="2"/>
      <c r="C52" s="82"/>
      <c r="D52" s="82"/>
      <c r="E52" s="82"/>
      <c r="F52" s="82"/>
      <c r="I52" s="2"/>
      <c r="J52" s="5"/>
      <c r="K52" s="39"/>
      <c r="L52" s="39"/>
      <c r="M52" s="39"/>
      <c r="N52" s="39"/>
      <c r="O52" s="39"/>
      <c r="P52" s="5"/>
      <c r="T52" s="2"/>
    </row>
    <row r="53" spans="1:21" s="83" customFormat="1" x14ac:dyDescent="0.15">
      <c r="A53" s="2"/>
      <c r="B53" s="13"/>
      <c r="C53" s="7"/>
      <c r="D53" s="2"/>
      <c r="E53" s="2"/>
      <c r="F53" s="2"/>
      <c r="G53" s="2"/>
      <c r="H53" s="2"/>
      <c r="I53" s="2"/>
      <c r="J53" s="2"/>
      <c r="K53" s="82"/>
      <c r="L53" s="82"/>
      <c r="M53" s="82"/>
      <c r="N53" s="82"/>
      <c r="T53" s="2"/>
    </row>
    <row r="54" spans="1:21" s="83" customFormat="1" ht="87" customHeight="1" x14ac:dyDescent="0.15">
      <c r="A54" s="2"/>
      <c r="B54" s="197" t="s">
        <v>12</v>
      </c>
      <c r="C54" s="200" t="s">
        <v>52</v>
      </c>
      <c r="D54" s="201"/>
      <c r="E54" s="201"/>
      <c r="F54" s="201"/>
      <c r="G54" s="202"/>
      <c r="H54" s="209" t="s">
        <v>13</v>
      </c>
      <c r="I54" s="2"/>
      <c r="J54" s="197" t="s">
        <v>12</v>
      </c>
      <c r="K54" s="221" t="s">
        <v>31</v>
      </c>
      <c r="L54" s="222"/>
      <c r="M54" s="222"/>
      <c r="N54" s="223"/>
      <c r="O54" s="209" t="s">
        <v>13</v>
      </c>
      <c r="T54" s="2"/>
    </row>
    <row r="55" spans="1:21" s="83" customFormat="1" x14ac:dyDescent="0.15">
      <c r="A55" s="2"/>
      <c r="B55" s="198"/>
      <c r="C55" s="203"/>
      <c r="D55" s="204"/>
      <c r="E55" s="204"/>
      <c r="F55" s="204"/>
      <c r="G55" s="205"/>
      <c r="H55" s="210"/>
      <c r="I55" s="2"/>
      <c r="J55" s="198"/>
      <c r="K55" s="224"/>
      <c r="L55" s="225"/>
      <c r="M55" s="225"/>
      <c r="N55" s="226"/>
      <c r="O55" s="210"/>
      <c r="T55" s="2"/>
    </row>
    <row r="56" spans="1:21" s="83" customFormat="1" x14ac:dyDescent="0.15">
      <c r="A56" s="2"/>
      <c r="B56" s="198"/>
      <c r="C56" s="203"/>
      <c r="D56" s="204"/>
      <c r="E56" s="204"/>
      <c r="F56" s="204"/>
      <c r="G56" s="205"/>
      <c r="H56" s="210"/>
      <c r="I56" s="2"/>
      <c r="J56" s="198"/>
      <c r="K56" s="224"/>
      <c r="L56" s="225"/>
      <c r="M56" s="225"/>
      <c r="N56" s="226"/>
      <c r="O56" s="210"/>
      <c r="T56" s="2"/>
    </row>
    <row r="57" spans="1:21" s="83" customFormat="1" x14ac:dyDescent="0.15">
      <c r="A57" s="2"/>
      <c r="B57" s="199"/>
      <c r="C57" s="206"/>
      <c r="D57" s="207"/>
      <c r="E57" s="207"/>
      <c r="F57" s="207"/>
      <c r="G57" s="208"/>
      <c r="H57" s="211"/>
      <c r="I57" s="2"/>
      <c r="J57" s="199"/>
      <c r="K57" s="227"/>
      <c r="L57" s="228"/>
      <c r="M57" s="228"/>
      <c r="N57" s="229"/>
      <c r="O57" s="211"/>
      <c r="T57" s="2"/>
    </row>
    <row r="58" spans="1:21" s="83" customFormat="1" x14ac:dyDescent="0.15">
      <c r="A58" s="2"/>
      <c r="B58" s="129" t="str">
        <f>B15</f>
        <v>CONSORCIO CAMINOS 2021</v>
      </c>
      <c r="C58" s="212" t="s">
        <v>18</v>
      </c>
      <c r="D58" s="213"/>
      <c r="E58" s="213"/>
      <c r="F58" s="213"/>
      <c r="G58" s="214"/>
      <c r="H58" s="129">
        <v>0</v>
      </c>
      <c r="I58" s="2"/>
      <c r="J58" s="129" t="str">
        <f>B15</f>
        <v>CONSORCIO CAMINOS 2021</v>
      </c>
      <c r="K58" s="212" t="s">
        <v>18</v>
      </c>
      <c r="L58" s="213"/>
      <c r="M58" s="213"/>
      <c r="N58" s="214"/>
      <c r="O58" s="129">
        <v>0</v>
      </c>
      <c r="T58" s="2"/>
    </row>
    <row r="59" spans="1:21" s="83" customFormat="1" x14ac:dyDescent="0.15">
      <c r="A59" s="2"/>
      <c r="B59" s="129"/>
      <c r="C59" s="215"/>
      <c r="D59" s="216"/>
      <c r="E59" s="216"/>
      <c r="F59" s="216"/>
      <c r="G59" s="217"/>
      <c r="H59" s="129"/>
      <c r="I59" s="2"/>
      <c r="J59" s="129"/>
      <c r="K59" s="215"/>
      <c r="L59" s="216"/>
      <c r="M59" s="216"/>
      <c r="N59" s="217"/>
      <c r="O59" s="129"/>
      <c r="T59" s="2"/>
    </row>
    <row r="60" spans="1:21" s="83" customFormat="1" x14ac:dyDescent="0.15">
      <c r="A60" s="2"/>
      <c r="B60" s="129"/>
      <c r="C60" s="218"/>
      <c r="D60" s="219"/>
      <c r="E60" s="219"/>
      <c r="F60" s="219"/>
      <c r="G60" s="220"/>
      <c r="H60" s="129"/>
      <c r="I60" s="2"/>
      <c r="J60" s="129"/>
      <c r="K60" s="218"/>
      <c r="L60" s="219"/>
      <c r="M60" s="219"/>
      <c r="N60" s="220"/>
      <c r="O60" s="129"/>
      <c r="T60" s="2"/>
    </row>
    <row r="61" spans="1:21" s="83" customFormat="1" ht="85" customHeight="1" thickBot="1" x14ac:dyDescent="0.2">
      <c r="A61" s="2"/>
      <c r="B61" s="2"/>
      <c r="C61" s="2"/>
      <c r="D61" s="2"/>
      <c r="E61" s="2"/>
      <c r="F61" s="2"/>
      <c r="G61" s="2"/>
      <c r="H61" s="2"/>
      <c r="I61" s="2"/>
      <c r="J61" s="2"/>
      <c r="K61" s="2"/>
      <c r="L61" s="82"/>
      <c r="M61" s="82"/>
      <c r="N61" s="82"/>
      <c r="O61" s="82"/>
      <c r="U61" s="2"/>
    </row>
    <row r="62" spans="1:21" s="83" customFormat="1" ht="65.25" customHeight="1" thickBot="1" x14ac:dyDescent="0.2">
      <c r="A62" s="2"/>
      <c r="B62" s="52" t="s">
        <v>14</v>
      </c>
      <c r="C62" s="95" t="s">
        <v>106</v>
      </c>
      <c r="D62" s="2"/>
      <c r="E62" s="2"/>
      <c r="F62" s="2"/>
      <c r="G62" s="2"/>
      <c r="H62" s="2"/>
      <c r="I62" s="2"/>
      <c r="J62" s="2"/>
      <c r="K62" s="2"/>
      <c r="L62" s="82"/>
      <c r="M62" s="82"/>
      <c r="N62" s="82"/>
      <c r="O62" s="82"/>
      <c r="U62" s="2"/>
    </row>
    <row r="63" spans="1:21" s="83" customFormat="1" x14ac:dyDescent="0.15">
      <c r="A63" s="2"/>
      <c r="D63" s="2"/>
      <c r="E63" s="2"/>
      <c r="F63" s="2"/>
      <c r="G63" s="2"/>
      <c r="H63" s="2"/>
      <c r="I63" s="2"/>
      <c r="J63" s="2"/>
      <c r="K63" s="2"/>
      <c r="L63" s="82"/>
      <c r="M63" s="82"/>
      <c r="N63" s="82"/>
      <c r="O63" s="82"/>
      <c r="U63" s="2"/>
    </row>
  </sheetData>
  <mergeCells count="68">
    <mergeCell ref="O54:O57"/>
    <mergeCell ref="B58:B60"/>
    <mergeCell ref="C58:G60"/>
    <mergeCell ref="H58:H60"/>
    <mergeCell ref="J58:J60"/>
    <mergeCell ref="K58:N60"/>
    <mergeCell ref="O58:O60"/>
    <mergeCell ref="K54:N57"/>
    <mergeCell ref="B40:G40"/>
    <mergeCell ref="I40:M40"/>
    <mergeCell ref="C51:G51"/>
    <mergeCell ref="B54:B57"/>
    <mergeCell ref="C54:G57"/>
    <mergeCell ref="H54:H57"/>
    <mergeCell ref="J54:J57"/>
    <mergeCell ref="M48:M50"/>
    <mergeCell ref="B41:B47"/>
    <mergeCell ref="C41:F47"/>
    <mergeCell ref="G41:G47"/>
    <mergeCell ref="I41:I47"/>
    <mergeCell ref="J41:L47"/>
    <mergeCell ref="M41:M47"/>
    <mergeCell ref="B48:B50"/>
    <mergeCell ref="C48:F50"/>
    <mergeCell ref="J10:J14"/>
    <mergeCell ref="K10:K14"/>
    <mergeCell ref="G48:G50"/>
    <mergeCell ref="I48:I50"/>
    <mergeCell ref="J48:L50"/>
    <mergeCell ref="B29:P29"/>
    <mergeCell ref="B30:E30"/>
    <mergeCell ref="G30:J30"/>
    <mergeCell ref="K30:L31"/>
    <mergeCell ref="M30:M31"/>
    <mergeCell ref="N30:N31"/>
    <mergeCell ref="B31:B32"/>
    <mergeCell ref="C31:C32"/>
    <mergeCell ref="G31:J31"/>
    <mergeCell ref="G32:H32"/>
    <mergeCell ref="K32:L33"/>
    <mergeCell ref="D17:G17"/>
    <mergeCell ref="N17:O17"/>
    <mergeCell ref="C33:E35"/>
    <mergeCell ref="G33:H33"/>
    <mergeCell ref="F24:K24"/>
    <mergeCell ref="M32:M33"/>
    <mergeCell ref="N32:N33"/>
    <mergeCell ref="P10:P14"/>
    <mergeCell ref="B15:B17"/>
    <mergeCell ref="C15:C17"/>
    <mergeCell ref="D15:G15"/>
    <mergeCell ref="L15:M17"/>
    <mergeCell ref="N15:O15"/>
    <mergeCell ref="B10:B14"/>
    <mergeCell ref="C10:C14"/>
    <mergeCell ref="D10:G14"/>
    <mergeCell ref="H10:H14"/>
    <mergeCell ref="I10:I14"/>
    <mergeCell ref="P15:P17"/>
    <mergeCell ref="L10:M14"/>
    <mergeCell ref="N10:O14"/>
    <mergeCell ref="D16:G16"/>
    <mergeCell ref="N16:O16"/>
    <mergeCell ref="A2:P2"/>
    <mergeCell ref="A4:P4"/>
    <mergeCell ref="A5:O5"/>
    <mergeCell ref="A6:O6"/>
    <mergeCell ref="B8:P8"/>
  </mergeCells>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59"/>
  <sheetViews>
    <sheetView topLeftCell="A9" zoomScale="34" zoomScaleNormal="40" workbookViewId="0">
      <selection activeCell="J37" sqref="J37:L43"/>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89"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64"/>
      <c r="M3" s="64"/>
      <c r="N3" s="64"/>
      <c r="O3" s="64"/>
      <c r="P3" s="6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9" t="s">
        <v>34</v>
      </c>
      <c r="E10" s="100"/>
      <c r="F10" s="100"/>
      <c r="G10" s="101"/>
      <c r="H10" s="98" t="s">
        <v>2</v>
      </c>
      <c r="I10" s="98" t="s">
        <v>3</v>
      </c>
      <c r="J10" s="98" t="s">
        <v>4</v>
      </c>
      <c r="K10" s="98" t="s">
        <v>40</v>
      </c>
      <c r="L10" s="98" t="s">
        <v>35</v>
      </c>
      <c r="M10" s="98"/>
      <c r="N10" s="98" t="s">
        <v>36</v>
      </c>
      <c r="O10" s="98"/>
      <c r="P10" s="98" t="s">
        <v>15</v>
      </c>
    </row>
    <row r="11" spans="1:21" s="12" customFormat="1" ht="33.75" customHeight="1" x14ac:dyDescent="0.15">
      <c r="B11" s="98"/>
      <c r="C11" s="98"/>
      <c r="D11" s="102"/>
      <c r="E11" s="103"/>
      <c r="F11" s="103"/>
      <c r="G11" s="104"/>
      <c r="H11" s="98"/>
      <c r="I11" s="98"/>
      <c r="J11" s="98"/>
      <c r="K11" s="98"/>
      <c r="L11" s="98"/>
      <c r="M11" s="98"/>
      <c r="N11" s="98"/>
      <c r="O11" s="98"/>
      <c r="P11" s="98"/>
    </row>
    <row r="12" spans="1:21" s="12" customFormat="1" ht="37.5" customHeight="1" x14ac:dyDescent="0.15">
      <c r="B12" s="98"/>
      <c r="C12" s="98"/>
      <c r="D12" s="102"/>
      <c r="E12" s="103"/>
      <c r="F12" s="103"/>
      <c r="G12" s="104"/>
      <c r="H12" s="98"/>
      <c r="I12" s="98"/>
      <c r="J12" s="98"/>
      <c r="K12" s="98"/>
      <c r="L12" s="98"/>
      <c r="M12" s="98"/>
      <c r="N12" s="98"/>
      <c r="O12" s="98"/>
      <c r="P12" s="98"/>
    </row>
    <row r="13" spans="1:21" s="12" customFormat="1" ht="33.75" customHeight="1" x14ac:dyDescent="0.15">
      <c r="B13" s="98"/>
      <c r="C13" s="98"/>
      <c r="D13" s="102"/>
      <c r="E13" s="103"/>
      <c r="F13" s="103"/>
      <c r="G13" s="104"/>
      <c r="H13" s="98"/>
      <c r="I13" s="98"/>
      <c r="J13" s="98"/>
      <c r="K13" s="98"/>
      <c r="L13" s="98"/>
      <c r="M13" s="98"/>
      <c r="N13" s="98"/>
      <c r="O13" s="98"/>
      <c r="P13" s="98"/>
      <c r="Q13" s="5"/>
    </row>
    <row r="14" spans="1:21" s="12" customFormat="1" ht="33.75" customHeight="1" x14ac:dyDescent="0.15">
      <c r="B14" s="98"/>
      <c r="C14" s="98"/>
      <c r="D14" s="105"/>
      <c r="E14" s="106"/>
      <c r="F14" s="106"/>
      <c r="G14" s="107"/>
      <c r="H14" s="98"/>
      <c r="I14" s="98"/>
      <c r="J14" s="98"/>
      <c r="K14" s="98"/>
      <c r="L14" s="98"/>
      <c r="M14" s="98"/>
      <c r="N14" s="98"/>
      <c r="O14" s="98"/>
      <c r="P14" s="98"/>
      <c r="Q14" s="5"/>
    </row>
    <row r="15" spans="1:21" s="12" customFormat="1" ht="107" customHeight="1" x14ac:dyDescent="0.15">
      <c r="B15" s="26" t="s">
        <v>62</v>
      </c>
      <c r="C15" s="14" t="s">
        <v>63</v>
      </c>
      <c r="D15" s="125" t="s">
        <v>64</v>
      </c>
      <c r="E15" s="125"/>
      <c r="F15" s="125"/>
      <c r="G15" s="125"/>
      <c r="H15" s="15">
        <v>0.2</v>
      </c>
      <c r="I15" s="69">
        <v>1325481239</v>
      </c>
      <c r="J15" s="71">
        <f>(I15)/SMMLV!D29</f>
        <v>2573.7499786407766</v>
      </c>
      <c r="K15" s="70">
        <f>J15*H15</f>
        <v>514.74999572815534</v>
      </c>
      <c r="L15" s="130">
        <f>K15</f>
        <v>514.74999572815534</v>
      </c>
      <c r="M15" s="130"/>
      <c r="N15" s="126" t="s">
        <v>88</v>
      </c>
      <c r="O15" s="126"/>
      <c r="P15" s="97" t="s">
        <v>105</v>
      </c>
      <c r="Q15" s="5"/>
    </row>
    <row r="16" spans="1:21" s="12" customFormat="1" x14ac:dyDescent="0.15">
      <c r="B16" s="13"/>
      <c r="C16" s="16"/>
      <c r="D16" s="16"/>
      <c r="E16" s="16"/>
      <c r="F16" s="16"/>
      <c r="G16" s="16"/>
      <c r="H16" s="7"/>
      <c r="I16" s="7"/>
      <c r="J16" s="17"/>
      <c r="K16" s="17"/>
      <c r="L16" s="18"/>
      <c r="M16" s="19"/>
      <c r="N16" s="20"/>
      <c r="O16" s="13"/>
    </row>
    <row r="17" spans="1:21" s="12" customFormat="1" ht="40" customHeight="1" x14ac:dyDescent="0.15">
      <c r="B17" s="53"/>
      <c r="C17" s="53"/>
      <c r="D17" s="53"/>
      <c r="E17" s="53"/>
      <c r="F17" s="54" t="s">
        <v>5</v>
      </c>
      <c r="G17" s="55" t="s">
        <v>19</v>
      </c>
      <c r="H17" s="76" t="s">
        <v>39</v>
      </c>
      <c r="I17" s="66"/>
      <c r="J17" s="67"/>
      <c r="K17" s="21"/>
      <c r="O17" s="13"/>
    </row>
    <row r="18" spans="1:21" s="12" customFormat="1" ht="14" x14ac:dyDescent="0.15">
      <c r="B18" s="56" t="s">
        <v>6</v>
      </c>
      <c r="C18" s="57"/>
      <c r="D18" s="57"/>
      <c r="E18" s="57"/>
      <c r="F18" s="58">
        <v>220397844</v>
      </c>
      <c r="G18" s="59">
        <f>F18/SMMLV!D43</f>
        <v>169.53680307692306</v>
      </c>
      <c r="H18" s="77">
        <f>((K15)/1)</f>
        <v>514.74999572815534</v>
      </c>
      <c r="I18" s="40"/>
      <c r="J18" s="68">
        <f>+L15</f>
        <v>514.74999572815534</v>
      </c>
      <c r="K18" s="22"/>
      <c r="L18" s="23"/>
      <c r="O18" s="13"/>
    </row>
    <row r="19" spans="1:21" s="12" customFormat="1" x14ac:dyDescent="0.15">
      <c r="B19" s="13"/>
      <c r="C19" s="7"/>
      <c r="D19" s="7"/>
      <c r="E19" s="7"/>
      <c r="F19" s="7"/>
      <c r="G19" s="7"/>
      <c r="H19" s="22"/>
      <c r="I19" s="23"/>
      <c r="J19" s="17"/>
      <c r="K19" s="17"/>
      <c r="L19" s="18"/>
      <c r="M19" s="19"/>
      <c r="N19" s="20"/>
      <c r="O19" s="13"/>
    </row>
    <row r="20" spans="1:21" s="12" customFormat="1" x14ac:dyDescent="0.15">
      <c r="B20" s="13"/>
      <c r="C20" s="7"/>
      <c r="D20" s="7"/>
      <c r="E20" s="7"/>
      <c r="F20" s="7"/>
      <c r="G20" s="7"/>
      <c r="H20" s="7"/>
      <c r="I20" s="38"/>
      <c r="J20" s="17"/>
      <c r="K20" s="17"/>
      <c r="L20" s="18"/>
      <c r="M20" s="19"/>
      <c r="N20" s="20"/>
      <c r="O20" s="13"/>
    </row>
    <row r="21" spans="1:21" s="12" customFormat="1" x14ac:dyDescent="0.15">
      <c r="B21" s="13"/>
      <c r="C21" s="7"/>
      <c r="D21" s="7"/>
      <c r="E21" s="7"/>
      <c r="F21" s="7"/>
      <c r="G21" s="7"/>
      <c r="H21" s="7"/>
      <c r="I21" s="24"/>
      <c r="J21" s="17"/>
      <c r="K21" s="17"/>
      <c r="L21" s="18"/>
      <c r="M21" s="19"/>
      <c r="N21" s="20"/>
      <c r="O21" s="13"/>
    </row>
    <row r="22" spans="1:21" s="12" customFormat="1" ht="27" customHeight="1" x14ac:dyDescent="0.15">
      <c r="B22" s="23"/>
      <c r="C22" s="23"/>
      <c r="E22" s="5"/>
      <c r="F22" s="127" t="s">
        <v>7</v>
      </c>
      <c r="G22" s="127"/>
      <c r="H22" s="127"/>
      <c r="I22" s="127"/>
      <c r="J22" s="127"/>
      <c r="K22" s="127"/>
      <c r="L22" s="78"/>
      <c r="M22" s="5"/>
      <c r="N22" s="19"/>
      <c r="O22" s="25"/>
      <c r="P22" s="25"/>
    </row>
    <row r="23" spans="1:21" s="12" customFormat="1" ht="134.25" customHeight="1" x14ac:dyDescent="0.15">
      <c r="B23" s="23"/>
      <c r="C23" s="23"/>
      <c r="F23" s="61" t="s">
        <v>0</v>
      </c>
      <c r="G23" s="61" t="s">
        <v>1</v>
      </c>
      <c r="H23" s="61" t="s">
        <v>8</v>
      </c>
      <c r="I23" s="61" t="s">
        <v>9</v>
      </c>
      <c r="J23" s="61" t="s">
        <v>37</v>
      </c>
      <c r="K23" s="61" t="s">
        <v>10</v>
      </c>
      <c r="M23" s="61" t="s">
        <v>20</v>
      </c>
      <c r="N23" s="61" t="s">
        <v>21</v>
      </c>
    </row>
    <row r="24" spans="1:21" s="12" customFormat="1" ht="73.5" customHeight="1" x14ac:dyDescent="0.15">
      <c r="B24" s="23"/>
      <c r="C24" s="23"/>
      <c r="F24" s="26" t="str">
        <f>B15</f>
        <v>CONSORCIO MEJORAMIENTO KBF</v>
      </c>
      <c r="G24" s="14" t="str">
        <f>C15</f>
        <v>CONINARQ S.A.S 60%
KAMAL AUGUSTO BEJARANO FERNÁNDEZ 40%</v>
      </c>
      <c r="H24" s="14" t="s">
        <v>89</v>
      </c>
      <c r="I24" s="27" t="s">
        <v>90</v>
      </c>
      <c r="J24" s="14" t="s">
        <v>18</v>
      </c>
      <c r="K24" s="26" t="s">
        <v>15</v>
      </c>
      <c r="M24" s="79" t="s">
        <v>56</v>
      </c>
      <c r="N24" s="26" t="s">
        <v>15</v>
      </c>
    </row>
    <row r="25" spans="1:21" s="12" customFormat="1" x14ac:dyDescent="0.15">
      <c r="B25" s="23"/>
      <c r="C25" s="23"/>
      <c r="D25" s="13"/>
      <c r="E25" s="13"/>
      <c r="F25" s="7"/>
      <c r="G25" s="7"/>
      <c r="H25" s="7"/>
      <c r="I25" s="7"/>
      <c r="J25" s="7"/>
      <c r="K25" s="7"/>
      <c r="L25" s="7"/>
      <c r="M25" s="13"/>
      <c r="N25" s="19"/>
      <c r="O25" s="25"/>
    </row>
    <row r="26" spans="1:21" s="12" customFormat="1" x14ac:dyDescent="0.15">
      <c r="B26" s="13"/>
      <c r="C26" s="28"/>
      <c r="D26" s="7"/>
      <c r="E26" s="7"/>
      <c r="F26" s="7"/>
      <c r="G26" s="7"/>
      <c r="H26" s="7"/>
      <c r="I26" s="28"/>
      <c r="J26" s="24"/>
      <c r="K26" s="24"/>
      <c r="L26" s="29"/>
      <c r="M26" s="19"/>
      <c r="N26" s="19"/>
      <c r="O26" s="13"/>
    </row>
    <row r="27" spans="1:21" s="4" customFormat="1" ht="33.75" customHeight="1" thickBot="1" x14ac:dyDescent="0.2">
      <c r="A27" s="2"/>
      <c r="B27" s="128" t="s">
        <v>11</v>
      </c>
      <c r="C27" s="128"/>
      <c r="D27" s="128"/>
      <c r="E27" s="128"/>
      <c r="F27" s="128"/>
      <c r="G27" s="128"/>
      <c r="H27" s="128"/>
      <c r="I27" s="128"/>
      <c r="J27" s="128"/>
      <c r="K27" s="128"/>
      <c r="L27" s="128"/>
      <c r="M27" s="128"/>
      <c r="N27" s="128"/>
      <c r="O27" s="128"/>
      <c r="P27" s="128"/>
      <c r="U27" s="2"/>
    </row>
    <row r="28" spans="1:21" s="4" customFormat="1" ht="33.75" customHeight="1" x14ac:dyDescent="0.15">
      <c r="A28" s="2"/>
      <c r="B28" s="110" t="s">
        <v>22</v>
      </c>
      <c r="C28" s="111"/>
      <c r="D28" s="111"/>
      <c r="E28" s="112"/>
      <c r="F28" s="13"/>
      <c r="G28" s="113" t="s">
        <v>43</v>
      </c>
      <c r="H28" s="114"/>
      <c r="I28" s="114"/>
      <c r="J28" s="115"/>
      <c r="K28" s="116" t="s">
        <v>47</v>
      </c>
      <c r="L28" s="117"/>
      <c r="M28" s="120" t="s">
        <v>48</v>
      </c>
      <c r="N28" s="122" t="s">
        <v>49</v>
      </c>
      <c r="O28" s="13"/>
      <c r="P28" s="13"/>
      <c r="U28" s="2"/>
    </row>
    <row r="29" spans="1:21" s="4" customFormat="1" ht="230.25" customHeight="1" x14ac:dyDescent="0.15">
      <c r="A29" s="2"/>
      <c r="B29" s="142" t="s">
        <v>23</v>
      </c>
      <c r="C29" s="143" t="s">
        <v>24</v>
      </c>
      <c r="D29" s="43" t="s">
        <v>25</v>
      </c>
      <c r="E29" s="44" t="s">
        <v>41</v>
      </c>
      <c r="F29" s="13"/>
      <c r="G29" s="144" t="s">
        <v>44</v>
      </c>
      <c r="H29" s="145"/>
      <c r="I29" s="145"/>
      <c r="J29" s="146"/>
      <c r="K29" s="118"/>
      <c r="L29" s="119"/>
      <c r="M29" s="121"/>
      <c r="N29" s="123"/>
      <c r="O29" s="13"/>
      <c r="P29" s="13"/>
      <c r="U29" s="2"/>
    </row>
    <row r="30" spans="1:21" s="4" customFormat="1" ht="219.75" customHeight="1" x14ac:dyDescent="0.15">
      <c r="A30" s="2"/>
      <c r="B30" s="142"/>
      <c r="C30" s="143"/>
      <c r="D30" s="80" t="s">
        <v>42</v>
      </c>
      <c r="E30" s="45"/>
      <c r="F30" s="13"/>
      <c r="G30" s="147" t="s">
        <v>45</v>
      </c>
      <c r="H30" s="148"/>
      <c r="I30" s="41" t="s">
        <v>46</v>
      </c>
      <c r="J30" s="42" t="s">
        <v>26</v>
      </c>
      <c r="K30" s="149" t="s">
        <v>106</v>
      </c>
      <c r="L30" s="150"/>
      <c r="M30" s="153" t="s">
        <v>106</v>
      </c>
      <c r="N30" s="131" t="s">
        <v>106</v>
      </c>
      <c r="O30" s="13"/>
      <c r="P30" s="13"/>
      <c r="U30" s="2"/>
    </row>
    <row r="31" spans="1:21" s="4" customFormat="1" ht="33.75" customHeight="1" thickBot="1" x14ac:dyDescent="0.2">
      <c r="A31" s="2"/>
      <c r="B31" s="46">
        <f>K15</f>
        <v>514.74999572815534</v>
      </c>
      <c r="C31" s="133">
        <f>+AVERAGE(B31:B31)</f>
        <v>514.74999572815534</v>
      </c>
      <c r="D31" s="133"/>
      <c r="E31" s="133"/>
      <c r="F31" s="13"/>
      <c r="G31" s="134" t="s">
        <v>106</v>
      </c>
      <c r="H31" s="135"/>
      <c r="I31" s="47" t="s">
        <v>106</v>
      </c>
      <c r="J31" s="60" t="s">
        <v>106</v>
      </c>
      <c r="K31" s="151"/>
      <c r="L31" s="152"/>
      <c r="M31" s="154"/>
      <c r="N31" s="132"/>
      <c r="O31" s="13"/>
      <c r="P31" s="13"/>
      <c r="U31" s="2"/>
    </row>
    <row r="32" spans="1:21" s="4" customFormat="1" ht="33.75" customHeight="1" x14ac:dyDescent="0.15">
      <c r="A32" s="2"/>
      <c r="B32" s="13"/>
      <c r="C32" s="13"/>
      <c r="D32" s="13"/>
      <c r="E32" s="13"/>
      <c r="F32" s="13"/>
      <c r="G32" s="13"/>
      <c r="H32" s="13"/>
      <c r="I32" s="13"/>
      <c r="J32" s="13"/>
      <c r="K32" s="13"/>
      <c r="L32" s="13"/>
      <c r="M32" s="13"/>
      <c r="N32" s="13"/>
      <c r="O32" s="13"/>
      <c r="P32" s="13"/>
      <c r="U32" s="2"/>
    </row>
    <row r="33" spans="1:21" s="4" customFormat="1" ht="33.75" customHeight="1" x14ac:dyDescent="0.15">
      <c r="A33" s="2"/>
      <c r="B33" s="48" t="s">
        <v>5</v>
      </c>
      <c r="C33" s="48" t="s">
        <v>19</v>
      </c>
      <c r="D33" s="13"/>
      <c r="E33" s="13"/>
      <c r="F33" s="13"/>
      <c r="G33" s="13"/>
      <c r="H33" s="13"/>
      <c r="I33" s="13"/>
      <c r="J33" s="13"/>
      <c r="K33" s="13"/>
      <c r="L33" s="13"/>
      <c r="M33" s="13"/>
      <c r="N33" s="13"/>
      <c r="O33" s="13"/>
      <c r="P33" s="13"/>
      <c r="U33" s="2"/>
    </row>
    <row r="34" spans="1:21" s="4" customFormat="1" ht="33.75" customHeight="1" x14ac:dyDescent="0.15">
      <c r="A34" s="2"/>
      <c r="B34" s="49">
        <f>F18</f>
        <v>220397844</v>
      </c>
      <c r="C34" s="50">
        <f>B34/SMMLV!D43</f>
        <v>169.53680307692306</v>
      </c>
      <c r="D34" s="13"/>
      <c r="E34" s="13"/>
      <c r="F34" s="13"/>
      <c r="G34" s="13"/>
      <c r="H34" s="13"/>
      <c r="I34" s="13"/>
      <c r="J34" s="13"/>
      <c r="K34" s="13"/>
      <c r="L34" s="13"/>
      <c r="M34" s="13"/>
      <c r="N34" s="13"/>
      <c r="O34" s="13"/>
      <c r="P34" s="13"/>
      <c r="U34" s="2"/>
    </row>
    <row r="35" spans="1:21" s="4" customFormat="1" ht="33.75" customHeight="1" thickBot="1" x14ac:dyDescent="0.2">
      <c r="A35" s="2"/>
      <c r="B35" s="13"/>
      <c r="C35" s="13"/>
      <c r="D35" s="13"/>
      <c r="E35" s="13"/>
      <c r="F35" s="13"/>
      <c r="G35" s="13"/>
      <c r="H35" s="13"/>
      <c r="I35" s="13"/>
      <c r="J35" s="13"/>
      <c r="K35" s="13"/>
      <c r="L35" s="13"/>
      <c r="M35" s="13"/>
      <c r="N35" s="13"/>
      <c r="O35" s="13"/>
      <c r="P35" s="13"/>
      <c r="U35" s="2"/>
    </row>
    <row r="36" spans="1:21" s="4" customFormat="1" ht="33.75" customHeight="1" x14ac:dyDescent="0.15">
      <c r="A36" s="2"/>
      <c r="B36" s="136" t="s">
        <v>50</v>
      </c>
      <c r="C36" s="137"/>
      <c r="D36" s="137"/>
      <c r="E36" s="137"/>
      <c r="F36" s="137"/>
      <c r="G36" s="138"/>
      <c r="H36" s="13"/>
      <c r="I36" s="139" t="s">
        <v>29</v>
      </c>
      <c r="J36" s="140"/>
      <c r="K36" s="140"/>
      <c r="L36" s="140"/>
      <c r="M36" s="141"/>
      <c r="N36" s="13"/>
      <c r="O36" s="13"/>
      <c r="P36" s="13"/>
      <c r="U36" s="2"/>
    </row>
    <row r="37" spans="1:21" s="4" customFormat="1" ht="78" customHeight="1" x14ac:dyDescent="0.15">
      <c r="A37" s="2"/>
      <c r="B37" s="158" t="s">
        <v>12</v>
      </c>
      <c r="C37" s="182"/>
      <c r="D37" s="183"/>
      <c r="E37" s="183"/>
      <c r="F37" s="184"/>
      <c r="G37" s="191" t="s">
        <v>27</v>
      </c>
      <c r="H37" s="13"/>
      <c r="I37" s="192" t="s">
        <v>12</v>
      </c>
      <c r="J37" s="195" t="s">
        <v>51</v>
      </c>
      <c r="K37" s="195"/>
      <c r="L37" s="195"/>
      <c r="M37" s="155" t="s">
        <v>30</v>
      </c>
      <c r="N37" s="13"/>
      <c r="O37" s="13"/>
      <c r="P37" s="13"/>
      <c r="U37" s="2"/>
    </row>
    <row r="38" spans="1:21" s="4" customFormat="1" ht="33.75" customHeight="1" x14ac:dyDescent="0.15">
      <c r="A38" s="2"/>
      <c r="B38" s="158"/>
      <c r="C38" s="185"/>
      <c r="D38" s="186"/>
      <c r="E38" s="186"/>
      <c r="F38" s="187"/>
      <c r="G38" s="191"/>
      <c r="H38" s="13"/>
      <c r="I38" s="193"/>
      <c r="J38" s="195"/>
      <c r="K38" s="195"/>
      <c r="L38" s="195"/>
      <c r="M38" s="156"/>
      <c r="N38" s="13"/>
      <c r="O38" s="13"/>
      <c r="P38" s="13"/>
      <c r="U38" s="2"/>
    </row>
    <row r="39" spans="1:21" s="4" customFormat="1" ht="33.75" customHeight="1" x14ac:dyDescent="0.15">
      <c r="A39" s="2"/>
      <c r="B39" s="158"/>
      <c r="C39" s="185"/>
      <c r="D39" s="186"/>
      <c r="E39" s="186"/>
      <c r="F39" s="187"/>
      <c r="G39" s="191"/>
      <c r="H39" s="13"/>
      <c r="I39" s="193"/>
      <c r="J39" s="195"/>
      <c r="K39" s="195"/>
      <c r="L39" s="195"/>
      <c r="M39" s="156"/>
      <c r="N39" s="13"/>
      <c r="O39" s="13"/>
      <c r="P39" s="13"/>
      <c r="U39" s="2"/>
    </row>
    <row r="40" spans="1:21" s="4" customFormat="1" ht="33.75" customHeight="1" x14ac:dyDescent="0.15">
      <c r="A40" s="2"/>
      <c r="B40" s="158"/>
      <c r="C40" s="185"/>
      <c r="D40" s="186"/>
      <c r="E40" s="186"/>
      <c r="F40" s="187"/>
      <c r="G40" s="191"/>
      <c r="H40" s="13"/>
      <c r="I40" s="193"/>
      <c r="J40" s="195"/>
      <c r="K40" s="195"/>
      <c r="L40" s="195"/>
      <c r="M40" s="156"/>
      <c r="N40" s="13"/>
      <c r="O40" s="13"/>
      <c r="P40" s="13"/>
      <c r="U40" s="2"/>
    </row>
    <row r="41" spans="1:21" s="4" customFormat="1" ht="33.75" customHeight="1" x14ac:dyDescent="0.15">
      <c r="A41" s="2"/>
      <c r="B41" s="158"/>
      <c r="C41" s="185"/>
      <c r="D41" s="186"/>
      <c r="E41" s="186"/>
      <c r="F41" s="187"/>
      <c r="G41" s="191"/>
      <c r="H41" s="13"/>
      <c r="I41" s="193"/>
      <c r="J41" s="195"/>
      <c r="K41" s="195"/>
      <c r="L41" s="195"/>
      <c r="M41" s="156"/>
      <c r="N41" s="13"/>
      <c r="O41" s="13"/>
      <c r="P41" s="13"/>
      <c r="U41" s="2"/>
    </row>
    <row r="42" spans="1:21" s="4" customFormat="1" ht="33.75" customHeight="1" x14ac:dyDescent="0.15">
      <c r="A42" s="2"/>
      <c r="B42" s="158"/>
      <c r="C42" s="185"/>
      <c r="D42" s="186"/>
      <c r="E42" s="186"/>
      <c r="F42" s="187"/>
      <c r="G42" s="191"/>
      <c r="H42" s="13"/>
      <c r="I42" s="193"/>
      <c r="J42" s="195"/>
      <c r="K42" s="195"/>
      <c r="L42" s="195"/>
      <c r="M42" s="156"/>
      <c r="N42" s="13"/>
      <c r="O42" s="13"/>
      <c r="P42" s="13"/>
      <c r="U42" s="2"/>
    </row>
    <row r="43" spans="1:21" s="4" customFormat="1" ht="33.75" customHeight="1" x14ac:dyDescent="0.15">
      <c r="A43" s="2"/>
      <c r="B43" s="158"/>
      <c r="C43" s="188"/>
      <c r="D43" s="189"/>
      <c r="E43" s="189"/>
      <c r="F43" s="190"/>
      <c r="G43" s="191"/>
      <c r="H43" s="13"/>
      <c r="I43" s="194"/>
      <c r="J43" s="195"/>
      <c r="K43" s="195"/>
      <c r="L43" s="195"/>
      <c r="M43" s="157"/>
      <c r="N43" s="13"/>
      <c r="O43" s="13"/>
      <c r="P43" s="13"/>
      <c r="U43" s="2"/>
    </row>
    <row r="44" spans="1:21" s="4" customFormat="1" ht="33.75" customHeight="1" x14ac:dyDescent="0.15">
      <c r="A44" s="2"/>
      <c r="B44" s="158" t="str">
        <f>B15</f>
        <v>CONSORCIO MEJORAMIENTO KBF</v>
      </c>
      <c r="C44" s="160" t="s">
        <v>28</v>
      </c>
      <c r="D44" s="150"/>
      <c r="E44" s="150"/>
      <c r="F44" s="161"/>
      <c r="G44" s="167" t="s">
        <v>106</v>
      </c>
      <c r="H44" s="13"/>
      <c r="I44" s="169" t="s">
        <v>91</v>
      </c>
      <c r="J44" s="171" t="s">
        <v>92</v>
      </c>
      <c r="K44" s="172"/>
      <c r="L44" s="173"/>
      <c r="M44" s="180" t="s">
        <v>106</v>
      </c>
      <c r="N44" s="13"/>
      <c r="O44" s="13"/>
      <c r="P44" s="13"/>
      <c r="U44" s="2"/>
    </row>
    <row r="45" spans="1:21" s="4" customFormat="1" ht="33.75" customHeight="1" x14ac:dyDescent="0.15">
      <c r="A45" s="2"/>
      <c r="B45" s="158"/>
      <c r="C45" s="162"/>
      <c r="D45" s="163"/>
      <c r="E45" s="163"/>
      <c r="F45" s="164"/>
      <c r="G45" s="167"/>
      <c r="H45" s="13"/>
      <c r="I45" s="169"/>
      <c r="J45" s="174"/>
      <c r="K45" s="175"/>
      <c r="L45" s="176"/>
      <c r="M45" s="180"/>
      <c r="N45" s="13"/>
      <c r="O45" s="13"/>
      <c r="P45" s="13"/>
      <c r="U45" s="2"/>
    </row>
    <row r="46" spans="1:21" s="4" customFormat="1" ht="33.75" customHeight="1" thickBot="1" x14ac:dyDescent="0.2">
      <c r="A46" s="2"/>
      <c r="B46" s="159"/>
      <c r="C46" s="165"/>
      <c r="D46" s="152"/>
      <c r="E46" s="152"/>
      <c r="F46" s="166"/>
      <c r="G46" s="168"/>
      <c r="H46" s="13"/>
      <c r="I46" s="170"/>
      <c r="J46" s="177"/>
      <c r="K46" s="178"/>
      <c r="L46" s="179"/>
      <c r="M46" s="181"/>
      <c r="N46" s="13"/>
      <c r="O46" s="13"/>
      <c r="P46" s="13"/>
      <c r="U46" s="2"/>
    </row>
    <row r="47" spans="1:21" s="4" customFormat="1" ht="33.75" customHeight="1" x14ac:dyDescent="0.15">
      <c r="A47" s="2"/>
      <c r="B47" s="13"/>
      <c r="C47" s="196"/>
      <c r="D47" s="196"/>
      <c r="E47" s="196"/>
      <c r="F47" s="196"/>
      <c r="G47" s="196"/>
      <c r="H47" s="13"/>
      <c r="I47" s="13"/>
      <c r="J47" s="13"/>
      <c r="K47" s="13"/>
      <c r="L47" s="13"/>
      <c r="M47" s="13"/>
      <c r="N47" s="13"/>
      <c r="O47" s="13"/>
      <c r="P47" s="13"/>
      <c r="U47" s="2"/>
    </row>
    <row r="48" spans="1:21" s="4" customFormat="1" ht="12" customHeight="1" x14ac:dyDescent="0.15">
      <c r="A48" s="2"/>
      <c r="B48" s="2"/>
      <c r="C48" s="3"/>
      <c r="D48" s="3"/>
      <c r="E48" s="3"/>
      <c r="F48" s="3"/>
      <c r="I48" s="2"/>
      <c r="J48" s="5"/>
      <c r="K48" s="39"/>
      <c r="L48" s="39"/>
      <c r="M48" s="39"/>
      <c r="N48" s="39"/>
      <c r="O48" s="39"/>
      <c r="P48" s="5"/>
      <c r="T48" s="2"/>
    </row>
    <row r="49" spans="1:21" s="4" customFormat="1" x14ac:dyDescent="0.15">
      <c r="A49" s="2"/>
      <c r="B49" s="13"/>
      <c r="C49" s="7"/>
      <c r="D49" s="2"/>
      <c r="E49" s="2"/>
      <c r="F49" s="2"/>
      <c r="G49" s="2"/>
      <c r="H49" s="2"/>
      <c r="I49" s="2"/>
      <c r="J49" s="2"/>
      <c r="K49" s="3"/>
      <c r="L49" s="3"/>
      <c r="M49" s="3"/>
      <c r="N49" s="3"/>
      <c r="T49" s="2"/>
    </row>
    <row r="50" spans="1:21" s="4" customFormat="1" ht="87" customHeight="1" x14ac:dyDescent="0.15">
      <c r="A50" s="2"/>
      <c r="B50" s="197" t="s">
        <v>12</v>
      </c>
      <c r="C50" s="200" t="s">
        <v>52</v>
      </c>
      <c r="D50" s="201"/>
      <c r="E50" s="201"/>
      <c r="F50" s="201"/>
      <c r="G50" s="202"/>
      <c r="H50" s="209" t="s">
        <v>13</v>
      </c>
      <c r="I50" s="2"/>
      <c r="J50" s="197" t="s">
        <v>12</v>
      </c>
      <c r="K50" s="221" t="s">
        <v>31</v>
      </c>
      <c r="L50" s="222"/>
      <c r="M50" s="222"/>
      <c r="N50" s="223"/>
      <c r="O50" s="209" t="s">
        <v>13</v>
      </c>
      <c r="T50" s="2"/>
    </row>
    <row r="51" spans="1:21" s="4" customFormat="1" x14ac:dyDescent="0.15">
      <c r="A51" s="2"/>
      <c r="B51" s="198"/>
      <c r="C51" s="203"/>
      <c r="D51" s="204"/>
      <c r="E51" s="204"/>
      <c r="F51" s="204"/>
      <c r="G51" s="205"/>
      <c r="H51" s="210"/>
      <c r="I51" s="2"/>
      <c r="J51" s="198"/>
      <c r="K51" s="224"/>
      <c r="L51" s="225"/>
      <c r="M51" s="225"/>
      <c r="N51" s="226"/>
      <c r="O51" s="210"/>
      <c r="T51" s="2"/>
    </row>
    <row r="52" spans="1:21" s="4" customFormat="1" x14ac:dyDescent="0.15">
      <c r="A52" s="2"/>
      <c r="B52" s="198"/>
      <c r="C52" s="203"/>
      <c r="D52" s="204"/>
      <c r="E52" s="204"/>
      <c r="F52" s="204"/>
      <c r="G52" s="205"/>
      <c r="H52" s="210"/>
      <c r="I52" s="2"/>
      <c r="J52" s="198"/>
      <c r="K52" s="224"/>
      <c r="L52" s="225"/>
      <c r="M52" s="225"/>
      <c r="N52" s="226"/>
      <c r="O52" s="210"/>
      <c r="T52" s="2"/>
    </row>
    <row r="53" spans="1:21" s="4" customFormat="1" x14ac:dyDescent="0.15">
      <c r="A53" s="2"/>
      <c r="B53" s="199"/>
      <c r="C53" s="206"/>
      <c r="D53" s="207"/>
      <c r="E53" s="207"/>
      <c r="F53" s="207"/>
      <c r="G53" s="208"/>
      <c r="H53" s="211"/>
      <c r="I53" s="2"/>
      <c r="J53" s="199"/>
      <c r="K53" s="227"/>
      <c r="L53" s="228"/>
      <c r="M53" s="228"/>
      <c r="N53" s="229"/>
      <c r="O53" s="211"/>
      <c r="T53" s="2"/>
    </row>
    <row r="54" spans="1:21" s="4" customFormat="1" x14ac:dyDescent="0.15">
      <c r="A54" s="2"/>
      <c r="B54" s="129" t="str">
        <f>B15</f>
        <v>CONSORCIO MEJORAMIENTO KBF</v>
      </c>
      <c r="C54" s="212" t="s">
        <v>18</v>
      </c>
      <c r="D54" s="213"/>
      <c r="E54" s="213"/>
      <c r="F54" s="213"/>
      <c r="G54" s="214"/>
      <c r="H54" s="129">
        <v>0</v>
      </c>
      <c r="I54" s="2"/>
      <c r="J54" s="129" t="str">
        <f>B15</f>
        <v>CONSORCIO MEJORAMIENTO KBF</v>
      </c>
      <c r="K54" s="212" t="s">
        <v>18</v>
      </c>
      <c r="L54" s="213"/>
      <c r="M54" s="213"/>
      <c r="N54" s="214"/>
      <c r="O54" s="129">
        <v>0</v>
      </c>
      <c r="T54" s="2"/>
    </row>
    <row r="55" spans="1:21" s="4" customFormat="1" x14ac:dyDescent="0.15">
      <c r="A55" s="2"/>
      <c r="B55" s="129"/>
      <c r="C55" s="215"/>
      <c r="D55" s="216"/>
      <c r="E55" s="216"/>
      <c r="F55" s="216"/>
      <c r="G55" s="217"/>
      <c r="H55" s="129"/>
      <c r="I55" s="2"/>
      <c r="J55" s="129"/>
      <c r="K55" s="215"/>
      <c r="L55" s="216"/>
      <c r="M55" s="216"/>
      <c r="N55" s="217"/>
      <c r="O55" s="129"/>
      <c r="T55" s="2"/>
    </row>
    <row r="56" spans="1:21" s="4" customFormat="1" x14ac:dyDescent="0.15">
      <c r="A56" s="2"/>
      <c r="B56" s="129"/>
      <c r="C56" s="218"/>
      <c r="D56" s="219"/>
      <c r="E56" s="219"/>
      <c r="F56" s="219"/>
      <c r="G56" s="220"/>
      <c r="H56" s="129"/>
      <c r="I56" s="2"/>
      <c r="J56" s="129"/>
      <c r="K56" s="218"/>
      <c r="L56" s="219"/>
      <c r="M56" s="219"/>
      <c r="N56" s="220"/>
      <c r="O56" s="129"/>
      <c r="T56" s="2"/>
    </row>
    <row r="57" spans="1:21" s="4" customFormat="1" ht="85" customHeight="1" thickBot="1" x14ac:dyDescent="0.2">
      <c r="A57" s="2"/>
      <c r="B57" s="2"/>
      <c r="C57" s="2"/>
      <c r="D57" s="2"/>
      <c r="E57" s="2"/>
      <c r="F57" s="2"/>
      <c r="G57" s="2"/>
      <c r="H57" s="2"/>
      <c r="I57" s="2"/>
      <c r="J57" s="2"/>
      <c r="K57" s="2"/>
      <c r="L57" s="3"/>
      <c r="M57" s="3"/>
      <c r="N57" s="3"/>
      <c r="O57" s="3"/>
      <c r="U57" s="2"/>
    </row>
    <row r="58" spans="1:21" s="4" customFormat="1" ht="65.25" customHeight="1" thickBot="1" x14ac:dyDescent="0.2">
      <c r="A58" s="2"/>
      <c r="B58" s="52" t="s">
        <v>14</v>
      </c>
      <c r="C58" s="95" t="s">
        <v>106</v>
      </c>
      <c r="D58" s="2"/>
      <c r="E58" s="2"/>
      <c r="F58" s="2"/>
      <c r="G58" s="2"/>
      <c r="H58" s="2"/>
      <c r="I58" s="2"/>
      <c r="J58" s="2"/>
      <c r="K58" s="2"/>
      <c r="L58" s="3"/>
      <c r="M58" s="3"/>
      <c r="N58" s="3"/>
      <c r="O58" s="3"/>
      <c r="U58" s="2"/>
    </row>
    <row r="59" spans="1:21" s="4" customFormat="1" x14ac:dyDescent="0.15">
      <c r="A59" s="2"/>
      <c r="D59" s="2"/>
      <c r="E59" s="2"/>
      <c r="F59" s="2"/>
      <c r="G59" s="2"/>
      <c r="H59" s="2"/>
      <c r="I59" s="2"/>
      <c r="J59" s="2"/>
      <c r="K59" s="2"/>
      <c r="L59" s="3"/>
      <c r="M59" s="3"/>
      <c r="N59" s="3"/>
      <c r="O59" s="3"/>
      <c r="U59" s="2"/>
    </row>
  </sheetData>
  <mergeCells count="61">
    <mergeCell ref="P10:P14"/>
    <mergeCell ref="A2:P2"/>
    <mergeCell ref="A4:P4"/>
    <mergeCell ref="A5:O5"/>
    <mergeCell ref="A6:O6"/>
    <mergeCell ref="B8:P8"/>
    <mergeCell ref="F22:K22"/>
    <mergeCell ref="B27:P27"/>
    <mergeCell ref="B28:E28"/>
    <mergeCell ref="G28:J28"/>
    <mergeCell ref="K28:L29"/>
    <mergeCell ref="M28:M29"/>
    <mergeCell ref="N28:N29"/>
    <mergeCell ref="D15:G15"/>
    <mergeCell ref="L15:M15"/>
    <mergeCell ref="N15:O15"/>
    <mergeCell ref="B10:B14"/>
    <mergeCell ref="C10:C14"/>
    <mergeCell ref="D10:G14"/>
    <mergeCell ref="H10:H14"/>
    <mergeCell ref="I10:I14"/>
    <mergeCell ref="J10:J14"/>
    <mergeCell ref="K10:K14"/>
    <mergeCell ref="L10:M14"/>
    <mergeCell ref="N10:O14"/>
    <mergeCell ref="N30:N31"/>
    <mergeCell ref="C31:E31"/>
    <mergeCell ref="G31:H31"/>
    <mergeCell ref="B36:G36"/>
    <mergeCell ref="I36:M36"/>
    <mergeCell ref="B29:B30"/>
    <mergeCell ref="C29:C30"/>
    <mergeCell ref="G29:J29"/>
    <mergeCell ref="G30:H30"/>
    <mergeCell ref="K30:L31"/>
    <mergeCell ref="M30:M31"/>
    <mergeCell ref="M37:M43"/>
    <mergeCell ref="B44:B46"/>
    <mergeCell ref="C44:F46"/>
    <mergeCell ref="G44:G46"/>
    <mergeCell ref="I44:I46"/>
    <mergeCell ref="J44:L46"/>
    <mergeCell ref="M44:M46"/>
    <mergeCell ref="B37:B43"/>
    <mergeCell ref="C37:F43"/>
    <mergeCell ref="G37:G43"/>
    <mergeCell ref="I37:I43"/>
    <mergeCell ref="J37:L43"/>
    <mergeCell ref="C47:G47"/>
    <mergeCell ref="B50:B53"/>
    <mergeCell ref="C50:G53"/>
    <mergeCell ref="H50:H53"/>
    <mergeCell ref="J50:J53"/>
    <mergeCell ref="O50:O53"/>
    <mergeCell ref="B54:B56"/>
    <mergeCell ref="C54:G56"/>
    <mergeCell ref="H54:H56"/>
    <mergeCell ref="J54:J56"/>
    <mergeCell ref="K54:N56"/>
    <mergeCell ref="O54:O56"/>
    <mergeCell ref="K50:N53"/>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61"/>
  <sheetViews>
    <sheetView topLeftCell="A43" zoomScale="86" zoomScaleNormal="40" workbookViewId="0">
      <selection activeCell="C73" sqref="C73"/>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64"/>
      <c r="M3" s="64"/>
      <c r="N3" s="64"/>
      <c r="O3" s="64"/>
      <c r="P3" s="6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9" t="s">
        <v>34</v>
      </c>
      <c r="E10" s="100"/>
      <c r="F10" s="100"/>
      <c r="G10" s="101"/>
      <c r="H10" s="98" t="s">
        <v>2</v>
      </c>
      <c r="I10" s="98" t="s">
        <v>3</v>
      </c>
      <c r="J10" s="98" t="s">
        <v>4</v>
      </c>
      <c r="K10" s="98" t="s">
        <v>40</v>
      </c>
      <c r="L10" s="98" t="s">
        <v>35</v>
      </c>
      <c r="M10" s="98"/>
      <c r="N10" s="98" t="s">
        <v>36</v>
      </c>
      <c r="O10" s="98"/>
      <c r="P10" s="98" t="s">
        <v>15</v>
      </c>
    </row>
    <row r="11" spans="1:21" s="12" customFormat="1" ht="33.75" customHeight="1" x14ac:dyDescent="0.15">
      <c r="B11" s="98"/>
      <c r="C11" s="98"/>
      <c r="D11" s="102"/>
      <c r="E11" s="103"/>
      <c r="F11" s="103"/>
      <c r="G11" s="104"/>
      <c r="H11" s="98"/>
      <c r="I11" s="98"/>
      <c r="J11" s="98"/>
      <c r="K11" s="98"/>
      <c r="L11" s="98"/>
      <c r="M11" s="98"/>
      <c r="N11" s="98"/>
      <c r="O11" s="98"/>
      <c r="P11" s="98"/>
    </row>
    <row r="12" spans="1:21" s="12" customFormat="1" ht="37.5" customHeight="1" x14ac:dyDescent="0.15">
      <c r="B12" s="98"/>
      <c r="C12" s="98"/>
      <c r="D12" s="102"/>
      <c r="E12" s="103"/>
      <c r="F12" s="103"/>
      <c r="G12" s="104"/>
      <c r="H12" s="98"/>
      <c r="I12" s="98"/>
      <c r="J12" s="98"/>
      <c r="K12" s="98"/>
      <c r="L12" s="98"/>
      <c r="M12" s="98"/>
      <c r="N12" s="98"/>
      <c r="O12" s="98"/>
      <c r="P12" s="98"/>
    </row>
    <row r="13" spans="1:21" s="12" customFormat="1" ht="33.75" customHeight="1" x14ac:dyDescent="0.15">
      <c r="B13" s="98"/>
      <c r="C13" s="98"/>
      <c r="D13" s="102"/>
      <c r="E13" s="103"/>
      <c r="F13" s="103"/>
      <c r="G13" s="104"/>
      <c r="H13" s="98"/>
      <c r="I13" s="98"/>
      <c r="J13" s="98"/>
      <c r="K13" s="98"/>
      <c r="L13" s="98"/>
      <c r="M13" s="98"/>
      <c r="N13" s="98"/>
      <c r="O13" s="98"/>
      <c r="P13" s="98"/>
      <c r="Q13" s="5"/>
    </row>
    <row r="14" spans="1:21" s="12" customFormat="1" ht="33.75" customHeight="1" thickBot="1" x14ac:dyDescent="0.2">
      <c r="B14" s="98"/>
      <c r="C14" s="98"/>
      <c r="D14" s="105"/>
      <c r="E14" s="106"/>
      <c r="F14" s="106"/>
      <c r="G14" s="107"/>
      <c r="H14" s="98"/>
      <c r="I14" s="98"/>
      <c r="J14" s="98"/>
      <c r="K14" s="98"/>
      <c r="L14" s="98"/>
      <c r="M14" s="98"/>
      <c r="N14" s="98"/>
      <c r="O14" s="98"/>
      <c r="P14" s="237"/>
      <c r="Q14" s="5"/>
    </row>
    <row r="15" spans="1:21" s="12" customFormat="1" ht="107" customHeight="1" x14ac:dyDescent="0.15">
      <c r="B15" s="238" t="s">
        <v>77</v>
      </c>
      <c r="C15" s="214"/>
      <c r="D15" s="125" t="s">
        <v>78</v>
      </c>
      <c r="E15" s="125"/>
      <c r="F15" s="125"/>
      <c r="G15" s="125"/>
      <c r="H15" s="15">
        <v>1</v>
      </c>
      <c r="I15" s="69">
        <v>179604870</v>
      </c>
      <c r="J15" s="71">
        <f>(I15)/SMMLV!D38</f>
        <v>216.88370952861678</v>
      </c>
      <c r="K15" s="70">
        <f t="shared" ref="K15:K16" si="0">J15*H15</f>
        <v>216.88370952861678</v>
      </c>
      <c r="L15" s="230">
        <f>K15+K16</f>
        <v>577.9336849833644</v>
      </c>
      <c r="M15" s="231"/>
      <c r="N15" s="126" t="s">
        <v>65</v>
      </c>
      <c r="O15" s="236"/>
      <c r="P15" s="239" t="s">
        <v>15</v>
      </c>
      <c r="Q15" s="5"/>
    </row>
    <row r="16" spans="1:21" s="12" customFormat="1" ht="107" customHeight="1" thickBot="1" x14ac:dyDescent="0.2">
      <c r="B16" s="109"/>
      <c r="C16" s="217"/>
      <c r="D16" s="125" t="s">
        <v>79</v>
      </c>
      <c r="E16" s="125"/>
      <c r="F16" s="125"/>
      <c r="G16" s="125"/>
      <c r="H16" s="15">
        <v>0.7</v>
      </c>
      <c r="I16" s="69">
        <v>468604700</v>
      </c>
      <c r="J16" s="71">
        <f>(I16)/SMMLV!D40</f>
        <v>515.78567922106799</v>
      </c>
      <c r="K16" s="70">
        <f t="shared" si="0"/>
        <v>361.0499754547476</v>
      </c>
      <c r="L16" s="232"/>
      <c r="M16" s="233"/>
      <c r="N16" s="126" t="s">
        <v>65</v>
      </c>
      <c r="O16" s="236"/>
      <c r="P16" s="240"/>
      <c r="Q16" s="5"/>
    </row>
    <row r="17" spans="1:21" s="12" customFormat="1" ht="26" x14ac:dyDescent="0.15">
      <c r="B17" s="13"/>
      <c r="C17" s="16"/>
      <c r="D17" s="81" t="s">
        <v>104</v>
      </c>
      <c r="E17" s="16"/>
      <c r="F17" s="16"/>
      <c r="G17" s="16"/>
      <c r="H17" s="7"/>
      <c r="I17" s="7"/>
      <c r="J17" s="17"/>
      <c r="K17" s="17"/>
      <c r="L17" s="18"/>
      <c r="M17" s="19"/>
      <c r="N17" s="20"/>
      <c r="O17" s="13"/>
    </row>
    <row r="18" spans="1:21" s="12" customFormat="1" ht="40" customHeight="1" x14ac:dyDescent="0.15">
      <c r="B18" s="53"/>
      <c r="C18" s="53"/>
      <c r="D18" s="53"/>
      <c r="E18" s="53"/>
      <c r="F18" s="54" t="s">
        <v>5</v>
      </c>
      <c r="G18" s="55" t="s">
        <v>19</v>
      </c>
      <c r="H18" s="76" t="s">
        <v>39</v>
      </c>
      <c r="I18" s="66"/>
      <c r="J18" s="67"/>
      <c r="K18" s="21"/>
      <c r="O18" s="13"/>
    </row>
    <row r="19" spans="1:21" s="12" customFormat="1" ht="14" x14ac:dyDescent="0.15">
      <c r="B19" s="56" t="s">
        <v>6</v>
      </c>
      <c r="C19" s="57"/>
      <c r="D19" s="57"/>
      <c r="E19" s="57"/>
      <c r="F19" s="58">
        <v>220397844</v>
      </c>
      <c r="G19" s="59">
        <f>F19/SMMLV!D43</f>
        <v>169.53680307692306</v>
      </c>
      <c r="H19" s="77">
        <f>((K15+K16)/2)</f>
        <v>288.9668424916822</v>
      </c>
      <c r="I19" s="40"/>
      <c r="J19" s="68">
        <f>+L15</f>
        <v>577.9336849833644</v>
      </c>
      <c r="K19" s="22"/>
      <c r="L19" s="23"/>
      <c r="O19" s="13"/>
    </row>
    <row r="20" spans="1:21" s="12" customFormat="1" x14ac:dyDescent="0.15">
      <c r="B20" s="13"/>
      <c r="C20" s="7"/>
      <c r="D20" s="7"/>
      <c r="E20" s="7"/>
      <c r="F20" s="7"/>
      <c r="G20" s="7"/>
      <c r="H20" s="22"/>
      <c r="I20" s="23"/>
      <c r="J20" s="17"/>
      <c r="K20" s="17"/>
      <c r="L20" s="18"/>
      <c r="M20" s="19"/>
      <c r="N20" s="20"/>
      <c r="O20" s="13"/>
    </row>
    <row r="21" spans="1:21" s="12" customFormat="1" x14ac:dyDescent="0.15">
      <c r="B21" s="13"/>
      <c r="C21" s="7"/>
      <c r="D21" s="7"/>
      <c r="E21" s="7"/>
      <c r="F21" s="7"/>
      <c r="G21" s="7"/>
      <c r="H21" s="7"/>
      <c r="I21" s="38"/>
      <c r="J21" s="17"/>
      <c r="K21" s="17"/>
      <c r="L21" s="18"/>
      <c r="M21" s="19"/>
      <c r="N21" s="20"/>
      <c r="O21" s="13"/>
    </row>
    <row r="22" spans="1:21" s="12" customFormat="1" x14ac:dyDescent="0.15">
      <c r="B22" s="13"/>
      <c r="C22" s="7"/>
      <c r="D22" s="7"/>
      <c r="E22" s="7"/>
      <c r="F22" s="7"/>
      <c r="G22" s="7"/>
      <c r="H22" s="7"/>
      <c r="I22" s="24"/>
      <c r="J22" s="17"/>
      <c r="K22" s="17"/>
      <c r="L22" s="18"/>
      <c r="M22" s="19"/>
      <c r="N22" s="20"/>
      <c r="O22" s="13"/>
    </row>
    <row r="23" spans="1:21" s="12" customFormat="1" ht="27" customHeight="1" x14ac:dyDescent="0.15">
      <c r="B23" s="23"/>
      <c r="C23" s="23"/>
      <c r="E23" s="5"/>
      <c r="F23" s="127" t="s">
        <v>7</v>
      </c>
      <c r="G23" s="127"/>
      <c r="H23" s="127"/>
      <c r="I23" s="127"/>
      <c r="J23" s="127"/>
      <c r="K23" s="127"/>
      <c r="L23" s="78"/>
      <c r="M23" s="5"/>
      <c r="N23" s="19"/>
      <c r="O23" s="25"/>
      <c r="P23" s="25"/>
    </row>
    <row r="24" spans="1:21" s="12" customFormat="1" ht="134.25" customHeight="1" x14ac:dyDescent="0.15">
      <c r="B24" s="23"/>
      <c r="C24" s="23"/>
      <c r="F24" s="61" t="s">
        <v>0</v>
      </c>
      <c r="G24" s="61" t="s">
        <v>1</v>
      </c>
      <c r="H24" s="61" t="s">
        <v>8</v>
      </c>
      <c r="I24" s="61" t="s">
        <v>9</v>
      </c>
      <c r="J24" s="61" t="s">
        <v>37</v>
      </c>
      <c r="K24" s="61" t="s">
        <v>10</v>
      </c>
      <c r="M24" s="61" t="s">
        <v>20</v>
      </c>
      <c r="N24" s="61" t="s">
        <v>21</v>
      </c>
    </row>
    <row r="25" spans="1:21" s="12" customFormat="1" ht="73.5" customHeight="1" x14ac:dyDescent="0.15">
      <c r="B25" s="23"/>
      <c r="C25" s="23"/>
      <c r="F25" s="26" t="str">
        <f>B15</f>
        <v>GKAIROS S.A.S</v>
      </c>
      <c r="G25" s="14">
        <f>C15</f>
        <v>0</v>
      </c>
      <c r="H25" s="14" t="s">
        <v>80</v>
      </c>
      <c r="I25" s="27" t="s">
        <v>81</v>
      </c>
      <c r="J25" s="14" t="s">
        <v>18</v>
      </c>
      <c r="K25" s="26" t="s">
        <v>15</v>
      </c>
      <c r="M25" s="79" t="s">
        <v>56</v>
      </c>
      <c r="N25" s="26" t="s">
        <v>15</v>
      </c>
    </row>
    <row r="26" spans="1:21" s="12" customFormat="1" x14ac:dyDescent="0.15">
      <c r="B26" s="23"/>
      <c r="C26" s="23"/>
      <c r="D26" s="13"/>
      <c r="E26" s="13"/>
      <c r="F26" s="7"/>
      <c r="G26" s="7"/>
      <c r="H26" s="7"/>
      <c r="I26" s="7"/>
      <c r="J26" s="7"/>
      <c r="K26" s="7"/>
      <c r="L26" s="7"/>
      <c r="M26" s="13"/>
      <c r="N26" s="19"/>
      <c r="O26" s="25"/>
    </row>
    <row r="27" spans="1:21" s="12" customFormat="1" x14ac:dyDescent="0.15">
      <c r="B27" s="13"/>
      <c r="C27" s="28"/>
      <c r="D27" s="7"/>
      <c r="E27" s="7"/>
      <c r="F27" s="7"/>
      <c r="G27" s="7"/>
      <c r="H27" s="7"/>
      <c r="I27" s="28"/>
      <c r="J27" s="24"/>
      <c r="K27" s="24"/>
      <c r="L27" s="29"/>
      <c r="M27" s="19"/>
      <c r="N27" s="19"/>
      <c r="O27" s="13"/>
    </row>
    <row r="28" spans="1:21" s="4" customFormat="1" ht="33.75" customHeight="1" thickBot="1" x14ac:dyDescent="0.2">
      <c r="A28" s="2"/>
      <c r="B28" s="128" t="s">
        <v>11</v>
      </c>
      <c r="C28" s="128"/>
      <c r="D28" s="128"/>
      <c r="E28" s="128"/>
      <c r="F28" s="128"/>
      <c r="G28" s="128"/>
      <c r="H28" s="128"/>
      <c r="I28" s="128"/>
      <c r="J28" s="128"/>
      <c r="K28" s="128"/>
      <c r="L28" s="128"/>
      <c r="M28" s="128"/>
      <c r="N28" s="128"/>
      <c r="O28" s="128"/>
      <c r="P28" s="128"/>
      <c r="U28" s="2"/>
    </row>
    <row r="29" spans="1:21" s="4" customFormat="1" ht="33.75" customHeight="1" x14ac:dyDescent="0.15">
      <c r="A29" s="2"/>
      <c r="B29" s="110" t="s">
        <v>22</v>
      </c>
      <c r="C29" s="111"/>
      <c r="D29" s="111"/>
      <c r="E29" s="112"/>
      <c r="F29" s="13"/>
      <c r="G29" s="113" t="s">
        <v>43</v>
      </c>
      <c r="H29" s="114"/>
      <c r="I29" s="114"/>
      <c r="J29" s="115"/>
      <c r="K29" s="116" t="s">
        <v>47</v>
      </c>
      <c r="L29" s="117"/>
      <c r="M29" s="120" t="s">
        <v>48</v>
      </c>
      <c r="N29" s="122" t="s">
        <v>49</v>
      </c>
      <c r="O29" s="13"/>
      <c r="P29" s="13"/>
      <c r="U29" s="2"/>
    </row>
    <row r="30" spans="1:21" s="4" customFormat="1" ht="230.25" customHeight="1" x14ac:dyDescent="0.15">
      <c r="A30" s="2"/>
      <c r="B30" s="142" t="s">
        <v>23</v>
      </c>
      <c r="C30" s="143" t="s">
        <v>24</v>
      </c>
      <c r="D30" s="43" t="s">
        <v>25</v>
      </c>
      <c r="E30" s="44" t="s">
        <v>41</v>
      </c>
      <c r="F30" s="13"/>
      <c r="G30" s="144" t="s">
        <v>44</v>
      </c>
      <c r="H30" s="145"/>
      <c r="I30" s="145"/>
      <c r="J30" s="146"/>
      <c r="K30" s="118"/>
      <c r="L30" s="119"/>
      <c r="M30" s="121"/>
      <c r="N30" s="123"/>
      <c r="O30" s="13"/>
      <c r="P30" s="13"/>
      <c r="U30" s="2"/>
    </row>
    <row r="31" spans="1:21" s="4" customFormat="1" ht="219.75" customHeight="1" x14ac:dyDescent="0.15">
      <c r="A31" s="2"/>
      <c r="B31" s="142"/>
      <c r="C31" s="143"/>
      <c r="D31" s="80" t="s">
        <v>42</v>
      </c>
      <c r="E31" s="45"/>
      <c r="F31" s="13"/>
      <c r="G31" s="147" t="s">
        <v>45</v>
      </c>
      <c r="H31" s="148"/>
      <c r="I31" s="41" t="s">
        <v>46</v>
      </c>
      <c r="J31" s="42" t="s">
        <v>26</v>
      </c>
      <c r="K31" s="149">
        <v>1</v>
      </c>
      <c r="L31" s="150"/>
      <c r="M31" s="153">
        <v>0.25</v>
      </c>
      <c r="N31" s="131">
        <v>0.25</v>
      </c>
      <c r="O31" s="13"/>
      <c r="P31" s="13"/>
      <c r="U31" s="2"/>
    </row>
    <row r="32" spans="1:21" s="4" customFormat="1" ht="33.75" customHeight="1" thickBot="1" x14ac:dyDescent="0.2">
      <c r="A32" s="2"/>
      <c r="B32" s="46">
        <f>K15</f>
        <v>216.88370952861678</v>
      </c>
      <c r="C32" s="133">
        <f>+AVERAGE(B32:B33)</f>
        <v>288.9668424916822</v>
      </c>
      <c r="D32" s="133"/>
      <c r="E32" s="133"/>
      <c r="F32" s="13"/>
      <c r="G32" s="134">
        <v>5</v>
      </c>
      <c r="H32" s="135"/>
      <c r="I32" s="47">
        <v>5</v>
      </c>
      <c r="J32" s="60">
        <f>G32+I32</f>
        <v>10</v>
      </c>
      <c r="K32" s="151"/>
      <c r="L32" s="152"/>
      <c r="M32" s="154"/>
      <c r="N32" s="132"/>
      <c r="O32" s="13"/>
      <c r="P32" s="13"/>
      <c r="U32" s="2"/>
    </row>
    <row r="33" spans="1:21" s="4" customFormat="1" ht="33.75" customHeight="1" x14ac:dyDescent="0.15">
      <c r="A33" s="2"/>
      <c r="B33" s="46">
        <f>K16</f>
        <v>361.0499754547476</v>
      </c>
      <c r="C33" s="133"/>
      <c r="D33" s="133"/>
      <c r="E33" s="133"/>
      <c r="F33" s="13"/>
      <c r="G33" s="13"/>
      <c r="H33" s="13"/>
      <c r="I33" s="13"/>
      <c r="J33" s="13"/>
      <c r="K33" s="13"/>
      <c r="L33" s="13"/>
      <c r="M33" s="13"/>
      <c r="N33" s="13"/>
      <c r="O33" s="13"/>
      <c r="P33" s="13"/>
      <c r="U33" s="2"/>
    </row>
    <row r="34" spans="1:21" s="4" customFormat="1" ht="33.75" customHeight="1" x14ac:dyDescent="0.15">
      <c r="A34" s="2"/>
      <c r="B34" s="13"/>
      <c r="C34" s="13"/>
      <c r="D34" s="13"/>
      <c r="E34" s="13"/>
      <c r="F34" s="13"/>
      <c r="G34" s="13"/>
      <c r="H34" s="13"/>
      <c r="I34" s="13"/>
      <c r="J34" s="13"/>
      <c r="K34" s="13"/>
      <c r="L34" s="13"/>
      <c r="M34" s="13"/>
      <c r="N34" s="13"/>
      <c r="O34" s="13"/>
      <c r="P34" s="13"/>
      <c r="U34" s="2"/>
    </row>
    <row r="35" spans="1:21" s="4" customFormat="1" ht="33.75" customHeight="1" x14ac:dyDescent="0.15">
      <c r="A35" s="2"/>
      <c r="B35" s="48" t="s">
        <v>5</v>
      </c>
      <c r="C35" s="48" t="s">
        <v>19</v>
      </c>
      <c r="D35" s="13"/>
      <c r="E35" s="13"/>
      <c r="F35" s="13"/>
      <c r="G35" s="13"/>
      <c r="H35" s="13"/>
      <c r="I35" s="13"/>
      <c r="J35" s="13"/>
      <c r="K35" s="13"/>
      <c r="L35" s="13"/>
      <c r="M35" s="13"/>
      <c r="N35" s="13"/>
      <c r="O35" s="13"/>
      <c r="P35" s="13"/>
      <c r="U35" s="2"/>
    </row>
    <row r="36" spans="1:21" s="4" customFormat="1" ht="33.75" customHeight="1" x14ac:dyDescent="0.15">
      <c r="A36" s="2"/>
      <c r="B36" s="49">
        <f>F19</f>
        <v>220397844</v>
      </c>
      <c r="C36" s="50">
        <f>B36/SMMLV!D43</f>
        <v>169.53680307692306</v>
      </c>
      <c r="D36" s="13"/>
      <c r="E36" s="13"/>
      <c r="F36" s="13"/>
      <c r="G36" s="13"/>
      <c r="H36" s="13"/>
      <c r="I36" s="13"/>
      <c r="J36" s="13"/>
      <c r="K36" s="13"/>
      <c r="L36" s="13"/>
      <c r="M36" s="13"/>
      <c r="N36" s="13"/>
      <c r="O36" s="13"/>
      <c r="P36" s="13"/>
      <c r="U36" s="2"/>
    </row>
    <row r="37" spans="1:21" s="4" customFormat="1" ht="33.75" customHeight="1" thickBot="1" x14ac:dyDescent="0.2">
      <c r="A37" s="2"/>
      <c r="B37" s="13"/>
      <c r="C37" s="13"/>
      <c r="D37" s="13"/>
      <c r="E37" s="13"/>
      <c r="F37" s="13"/>
      <c r="G37" s="13"/>
      <c r="H37" s="13"/>
      <c r="I37" s="13"/>
      <c r="J37" s="13"/>
      <c r="K37" s="13"/>
      <c r="L37" s="13"/>
      <c r="M37" s="13"/>
      <c r="N37" s="13"/>
      <c r="O37" s="13"/>
      <c r="P37" s="13"/>
      <c r="U37" s="2"/>
    </row>
    <row r="38" spans="1:21" s="4" customFormat="1" ht="33.75" customHeight="1" x14ac:dyDescent="0.15">
      <c r="A38" s="2"/>
      <c r="B38" s="136" t="s">
        <v>50</v>
      </c>
      <c r="C38" s="137"/>
      <c r="D38" s="137"/>
      <c r="E38" s="137"/>
      <c r="F38" s="137"/>
      <c r="G38" s="138"/>
      <c r="H38" s="13"/>
      <c r="I38" s="139" t="s">
        <v>29</v>
      </c>
      <c r="J38" s="140"/>
      <c r="K38" s="140"/>
      <c r="L38" s="140"/>
      <c r="M38" s="141"/>
      <c r="N38" s="13"/>
      <c r="O38" s="13"/>
      <c r="P38" s="13"/>
      <c r="U38" s="2"/>
    </row>
    <row r="39" spans="1:21" s="4" customFormat="1" ht="78" customHeight="1" x14ac:dyDescent="0.15">
      <c r="A39" s="2"/>
      <c r="B39" s="158" t="s">
        <v>12</v>
      </c>
      <c r="C39" s="182"/>
      <c r="D39" s="183"/>
      <c r="E39" s="183"/>
      <c r="F39" s="184"/>
      <c r="G39" s="191" t="s">
        <v>27</v>
      </c>
      <c r="H39" s="13"/>
      <c r="I39" s="192" t="s">
        <v>12</v>
      </c>
      <c r="J39" s="195" t="s">
        <v>51</v>
      </c>
      <c r="K39" s="195"/>
      <c r="L39" s="195"/>
      <c r="M39" s="155" t="s">
        <v>30</v>
      </c>
      <c r="N39" s="13"/>
      <c r="O39" s="13"/>
      <c r="P39" s="13"/>
      <c r="U39" s="2"/>
    </row>
    <row r="40" spans="1:21" s="4" customFormat="1" ht="33.75" customHeight="1" x14ac:dyDescent="0.15">
      <c r="A40" s="2"/>
      <c r="B40" s="158"/>
      <c r="C40" s="185"/>
      <c r="D40" s="186"/>
      <c r="E40" s="186"/>
      <c r="F40" s="187"/>
      <c r="G40" s="191"/>
      <c r="H40" s="13"/>
      <c r="I40" s="193"/>
      <c r="J40" s="195"/>
      <c r="K40" s="195"/>
      <c r="L40" s="195"/>
      <c r="M40" s="156"/>
      <c r="N40" s="13"/>
      <c r="O40" s="13"/>
      <c r="P40" s="13"/>
      <c r="U40" s="2"/>
    </row>
    <row r="41" spans="1:21" s="4" customFormat="1" ht="33.75" customHeight="1" x14ac:dyDescent="0.15">
      <c r="A41" s="2"/>
      <c r="B41" s="158"/>
      <c r="C41" s="185"/>
      <c r="D41" s="186"/>
      <c r="E41" s="186"/>
      <c r="F41" s="187"/>
      <c r="G41" s="191"/>
      <c r="H41" s="13"/>
      <c r="I41" s="193"/>
      <c r="J41" s="195"/>
      <c r="K41" s="195"/>
      <c r="L41" s="195"/>
      <c r="M41" s="156"/>
      <c r="N41" s="13"/>
      <c r="O41" s="13"/>
      <c r="P41" s="13"/>
      <c r="U41" s="2"/>
    </row>
    <row r="42" spans="1:21" s="4" customFormat="1" ht="33.75" customHeight="1" x14ac:dyDescent="0.15">
      <c r="A42" s="2"/>
      <c r="B42" s="158"/>
      <c r="C42" s="185"/>
      <c r="D42" s="186"/>
      <c r="E42" s="186"/>
      <c r="F42" s="187"/>
      <c r="G42" s="191"/>
      <c r="H42" s="13"/>
      <c r="I42" s="193"/>
      <c r="J42" s="195"/>
      <c r="K42" s="195"/>
      <c r="L42" s="195"/>
      <c r="M42" s="156"/>
      <c r="N42" s="13"/>
      <c r="O42" s="13"/>
      <c r="P42" s="13"/>
      <c r="U42" s="2"/>
    </row>
    <row r="43" spans="1:21" s="4" customFormat="1" ht="33.75" customHeight="1" x14ac:dyDescent="0.15">
      <c r="A43" s="2"/>
      <c r="B43" s="158"/>
      <c r="C43" s="185"/>
      <c r="D43" s="186"/>
      <c r="E43" s="186"/>
      <c r="F43" s="187"/>
      <c r="G43" s="191"/>
      <c r="H43" s="13"/>
      <c r="I43" s="193"/>
      <c r="J43" s="195"/>
      <c r="K43" s="195"/>
      <c r="L43" s="195"/>
      <c r="M43" s="156"/>
      <c r="N43" s="13"/>
      <c r="O43" s="13"/>
      <c r="P43" s="13"/>
      <c r="U43" s="2"/>
    </row>
    <row r="44" spans="1:21" s="4" customFormat="1" ht="33.75" customHeight="1" x14ac:dyDescent="0.15">
      <c r="A44" s="2"/>
      <c r="B44" s="158"/>
      <c r="C44" s="185"/>
      <c r="D44" s="186"/>
      <c r="E44" s="186"/>
      <c r="F44" s="187"/>
      <c r="G44" s="191"/>
      <c r="H44" s="13"/>
      <c r="I44" s="193"/>
      <c r="J44" s="195"/>
      <c r="K44" s="195"/>
      <c r="L44" s="195"/>
      <c r="M44" s="156"/>
      <c r="N44" s="13"/>
      <c r="O44" s="13"/>
      <c r="P44" s="13"/>
      <c r="U44" s="2"/>
    </row>
    <row r="45" spans="1:21" s="4" customFormat="1" ht="33.75" customHeight="1" x14ac:dyDescent="0.15">
      <c r="A45" s="2"/>
      <c r="B45" s="158"/>
      <c r="C45" s="188"/>
      <c r="D45" s="189"/>
      <c r="E45" s="189"/>
      <c r="F45" s="190"/>
      <c r="G45" s="191"/>
      <c r="H45" s="13"/>
      <c r="I45" s="194"/>
      <c r="J45" s="195"/>
      <c r="K45" s="195"/>
      <c r="L45" s="195"/>
      <c r="M45" s="157"/>
      <c r="N45" s="13"/>
      <c r="O45" s="13"/>
      <c r="P45" s="13"/>
      <c r="U45" s="2"/>
    </row>
    <row r="46" spans="1:21" s="4" customFormat="1" ht="33.75" customHeight="1" x14ac:dyDescent="0.15">
      <c r="A46" s="2"/>
      <c r="B46" s="158" t="str">
        <f>B15</f>
        <v>GKAIROS S.A.S</v>
      </c>
      <c r="C46" s="160" t="s">
        <v>28</v>
      </c>
      <c r="D46" s="150"/>
      <c r="E46" s="150"/>
      <c r="F46" s="161"/>
      <c r="G46" s="167">
        <v>20</v>
      </c>
      <c r="H46" s="13"/>
      <c r="I46" s="169" t="s">
        <v>77</v>
      </c>
      <c r="J46" s="171" t="s">
        <v>103</v>
      </c>
      <c r="K46" s="172"/>
      <c r="L46" s="173"/>
      <c r="M46" s="180">
        <v>1</v>
      </c>
      <c r="N46" s="13"/>
      <c r="O46" s="13"/>
      <c r="P46" s="13"/>
      <c r="U46" s="2"/>
    </row>
    <row r="47" spans="1:21" s="4" customFormat="1" ht="33.75" customHeight="1" x14ac:dyDescent="0.15">
      <c r="A47" s="2"/>
      <c r="B47" s="158"/>
      <c r="C47" s="162"/>
      <c r="D47" s="163"/>
      <c r="E47" s="163"/>
      <c r="F47" s="164"/>
      <c r="G47" s="167"/>
      <c r="H47" s="13"/>
      <c r="I47" s="169"/>
      <c r="J47" s="174"/>
      <c r="K47" s="175"/>
      <c r="L47" s="176"/>
      <c r="M47" s="180"/>
      <c r="N47" s="13"/>
      <c r="O47" s="13"/>
      <c r="P47" s="13"/>
      <c r="U47" s="2"/>
    </row>
    <row r="48" spans="1:21" s="4" customFormat="1" ht="33.75" customHeight="1" thickBot="1" x14ac:dyDescent="0.2">
      <c r="A48" s="2"/>
      <c r="B48" s="159"/>
      <c r="C48" s="165"/>
      <c r="D48" s="152"/>
      <c r="E48" s="152"/>
      <c r="F48" s="166"/>
      <c r="G48" s="168"/>
      <c r="H48" s="13"/>
      <c r="I48" s="170"/>
      <c r="J48" s="177"/>
      <c r="K48" s="178"/>
      <c r="L48" s="179"/>
      <c r="M48" s="181"/>
      <c r="N48" s="13"/>
      <c r="O48" s="13"/>
      <c r="P48" s="13"/>
      <c r="U48" s="2"/>
    </row>
    <row r="49" spans="1:21" s="4" customFormat="1" ht="33.75" customHeight="1" x14ac:dyDescent="0.15">
      <c r="A49" s="2"/>
      <c r="B49" s="13"/>
      <c r="C49" s="196"/>
      <c r="D49" s="196"/>
      <c r="E49" s="196"/>
      <c r="F49" s="196"/>
      <c r="G49" s="196"/>
      <c r="H49" s="13"/>
      <c r="I49" s="13"/>
      <c r="J49" s="13"/>
      <c r="K49" s="13"/>
      <c r="L49" s="13"/>
      <c r="M49" s="13"/>
      <c r="N49" s="13"/>
      <c r="O49" s="13"/>
      <c r="P49" s="13"/>
      <c r="U49" s="2"/>
    </row>
    <row r="50" spans="1:21" s="4" customFormat="1" ht="12" customHeight="1" x14ac:dyDescent="0.15">
      <c r="A50" s="2"/>
      <c r="B50" s="2"/>
      <c r="C50" s="3"/>
      <c r="D50" s="3"/>
      <c r="E50" s="3"/>
      <c r="F50" s="3"/>
      <c r="I50" s="2"/>
      <c r="J50" s="5"/>
      <c r="K50" s="39"/>
      <c r="L50" s="39"/>
      <c r="M50" s="39"/>
      <c r="N50" s="39"/>
      <c r="O50" s="39"/>
      <c r="P50" s="5"/>
      <c r="T50" s="2"/>
    </row>
    <row r="51" spans="1:21" s="4" customFormat="1" x14ac:dyDescent="0.15">
      <c r="A51" s="2"/>
      <c r="B51" s="13"/>
      <c r="C51" s="7"/>
      <c r="D51" s="2"/>
      <c r="E51" s="2"/>
      <c r="F51" s="2"/>
      <c r="G51" s="2"/>
      <c r="H51" s="2"/>
      <c r="I51" s="2"/>
      <c r="J51" s="2"/>
      <c r="K51" s="3"/>
      <c r="L51" s="3"/>
      <c r="M51" s="3"/>
      <c r="N51" s="3"/>
      <c r="T51" s="2"/>
    </row>
    <row r="52" spans="1:21" s="4" customFormat="1" ht="87" customHeight="1" x14ac:dyDescent="0.15">
      <c r="A52" s="2"/>
      <c r="B52" s="197" t="s">
        <v>12</v>
      </c>
      <c r="C52" s="200" t="s">
        <v>52</v>
      </c>
      <c r="D52" s="201"/>
      <c r="E52" s="201"/>
      <c r="F52" s="201"/>
      <c r="G52" s="202"/>
      <c r="H52" s="209" t="s">
        <v>13</v>
      </c>
      <c r="I52" s="2"/>
      <c r="J52" s="197" t="s">
        <v>12</v>
      </c>
      <c r="K52" s="221" t="s">
        <v>31</v>
      </c>
      <c r="L52" s="222"/>
      <c r="M52" s="222"/>
      <c r="N52" s="223"/>
      <c r="O52" s="209" t="s">
        <v>13</v>
      </c>
      <c r="T52" s="2"/>
    </row>
    <row r="53" spans="1:21" s="4" customFormat="1" x14ac:dyDescent="0.15">
      <c r="A53" s="2"/>
      <c r="B53" s="198"/>
      <c r="C53" s="203"/>
      <c r="D53" s="204"/>
      <c r="E53" s="204"/>
      <c r="F53" s="204"/>
      <c r="G53" s="205"/>
      <c r="H53" s="210"/>
      <c r="I53" s="2"/>
      <c r="J53" s="198"/>
      <c r="K53" s="224"/>
      <c r="L53" s="225"/>
      <c r="M53" s="225"/>
      <c r="N53" s="226"/>
      <c r="O53" s="210"/>
      <c r="T53" s="2"/>
    </row>
    <row r="54" spans="1:21" s="4" customFormat="1" x14ac:dyDescent="0.15">
      <c r="A54" s="2"/>
      <c r="B54" s="198"/>
      <c r="C54" s="203"/>
      <c r="D54" s="204"/>
      <c r="E54" s="204"/>
      <c r="F54" s="204"/>
      <c r="G54" s="205"/>
      <c r="H54" s="210"/>
      <c r="I54" s="2"/>
      <c r="J54" s="198"/>
      <c r="K54" s="224"/>
      <c r="L54" s="225"/>
      <c r="M54" s="225"/>
      <c r="N54" s="226"/>
      <c r="O54" s="210"/>
      <c r="T54" s="2"/>
    </row>
    <row r="55" spans="1:21" s="4" customFormat="1" x14ac:dyDescent="0.15">
      <c r="A55" s="2"/>
      <c r="B55" s="199"/>
      <c r="C55" s="206"/>
      <c r="D55" s="207"/>
      <c r="E55" s="207"/>
      <c r="F55" s="207"/>
      <c r="G55" s="208"/>
      <c r="H55" s="211"/>
      <c r="I55" s="2"/>
      <c r="J55" s="199"/>
      <c r="K55" s="227"/>
      <c r="L55" s="228"/>
      <c r="M55" s="228"/>
      <c r="N55" s="229"/>
      <c r="O55" s="211"/>
      <c r="T55" s="2"/>
    </row>
    <row r="56" spans="1:21" s="4" customFormat="1" x14ac:dyDescent="0.15">
      <c r="A56" s="2"/>
      <c r="B56" s="129" t="str">
        <f>B15</f>
        <v>GKAIROS S.A.S</v>
      </c>
      <c r="C56" s="212" t="s">
        <v>18</v>
      </c>
      <c r="D56" s="213"/>
      <c r="E56" s="213"/>
      <c r="F56" s="213"/>
      <c r="G56" s="214"/>
      <c r="H56" s="129">
        <v>0</v>
      </c>
      <c r="I56" s="2"/>
      <c r="J56" s="129" t="str">
        <f>B15</f>
        <v>GKAIROS S.A.S</v>
      </c>
      <c r="K56" s="212" t="s">
        <v>18</v>
      </c>
      <c r="L56" s="213"/>
      <c r="M56" s="213"/>
      <c r="N56" s="214"/>
      <c r="O56" s="129">
        <v>0</v>
      </c>
      <c r="T56" s="2"/>
    </row>
    <row r="57" spans="1:21" s="4" customFormat="1" x14ac:dyDescent="0.15">
      <c r="A57" s="2"/>
      <c r="B57" s="129"/>
      <c r="C57" s="215"/>
      <c r="D57" s="216"/>
      <c r="E57" s="216"/>
      <c r="F57" s="216"/>
      <c r="G57" s="217"/>
      <c r="H57" s="129"/>
      <c r="I57" s="2"/>
      <c r="J57" s="129"/>
      <c r="K57" s="215"/>
      <c r="L57" s="216"/>
      <c r="M57" s="216"/>
      <c r="N57" s="217"/>
      <c r="O57" s="129"/>
      <c r="T57" s="2"/>
    </row>
    <row r="58" spans="1:21" s="4" customFormat="1" x14ac:dyDescent="0.15">
      <c r="A58" s="2"/>
      <c r="B58" s="129"/>
      <c r="C58" s="218"/>
      <c r="D58" s="219"/>
      <c r="E58" s="219"/>
      <c r="F58" s="219"/>
      <c r="G58" s="220"/>
      <c r="H58" s="129"/>
      <c r="I58" s="2"/>
      <c r="J58" s="129"/>
      <c r="K58" s="218"/>
      <c r="L58" s="219"/>
      <c r="M58" s="219"/>
      <c r="N58" s="220"/>
      <c r="O58" s="129"/>
      <c r="T58" s="2"/>
    </row>
    <row r="59" spans="1:21" s="4" customFormat="1" ht="85" customHeight="1" thickBot="1" x14ac:dyDescent="0.2">
      <c r="A59" s="2"/>
      <c r="B59" s="2"/>
      <c r="C59" s="2"/>
      <c r="D59" s="2"/>
      <c r="E59" s="2"/>
      <c r="F59" s="2"/>
      <c r="G59" s="2"/>
      <c r="H59" s="2"/>
      <c r="I59" s="2"/>
      <c r="J59" s="2"/>
      <c r="K59" s="2"/>
      <c r="L59" s="3"/>
      <c r="M59" s="3"/>
      <c r="N59" s="3"/>
      <c r="O59" s="3"/>
      <c r="U59" s="2"/>
    </row>
    <row r="60" spans="1:21" s="4" customFormat="1" ht="65.25" customHeight="1" thickBot="1" x14ac:dyDescent="0.2">
      <c r="A60" s="2"/>
      <c r="B60" s="52" t="s">
        <v>14</v>
      </c>
      <c r="C60" s="95">
        <f>+J32+K31+M31+N31+G46+M46</f>
        <v>32.5</v>
      </c>
      <c r="D60" s="2"/>
      <c r="E60" s="2"/>
      <c r="F60" s="2"/>
      <c r="G60" s="2"/>
      <c r="H60" s="2"/>
      <c r="I60" s="2"/>
      <c r="J60" s="2"/>
      <c r="K60" s="2"/>
      <c r="L60" s="3"/>
      <c r="M60" s="3"/>
      <c r="N60" s="3"/>
      <c r="O60" s="3"/>
      <c r="U60" s="2"/>
    </row>
    <row r="61" spans="1:21" s="4" customFormat="1" x14ac:dyDescent="0.15">
      <c r="A61" s="2"/>
      <c r="D61" s="2"/>
      <c r="E61" s="2"/>
      <c r="F61" s="2"/>
      <c r="G61" s="2"/>
      <c r="H61" s="2"/>
      <c r="I61" s="2"/>
      <c r="J61" s="2"/>
      <c r="K61" s="2"/>
      <c r="L61" s="3"/>
      <c r="M61" s="3"/>
      <c r="N61" s="3"/>
      <c r="O61" s="3"/>
      <c r="U61" s="2"/>
    </row>
  </sheetData>
  <mergeCells count="66">
    <mergeCell ref="O52:O55"/>
    <mergeCell ref="B56:B58"/>
    <mergeCell ref="C56:G58"/>
    <mergeCell ref="H56:H58"/>
    <mergeCell ref="J56:J58"/>
    <mergeCell ref="K56:N58"/>
    <mergeCell ref="O56:O58"/>
    <mergeCell ref="K52:N55"/>
    <mergeCell ref="C49:G49"/>
    <mergeCell ref="B52:B55"/>
    <mergeCell ref="C52:G55"/>
    <mergeCell ref="H52:H55"/>
    <mergeCell ref="J52:J55"/>
    <mergeCell ref="B30:B31"/>
    <mergeCell ref="C30:C31"/>
    <mergeCell ref="M46:M48"/>
    <mergeCell ref="B38:G38"/>
    <mergeCell ref="I38:M38"/>
    <mergeCell ref="B39:B45"/>
    <mergeCell ref="C39:F45"/>
    <mergeCell ref="G39:G45"/>
    <mergeCell ref="I39:I45"/>
    <mergeCell ref="J39:L45"/>
    <mergeCell ref="M39:M45"/>
    <mergeCell ref="B46:B48"/>
    <mergeCell ref="C46:F48"/>
    <mergeCell ref="G46:G48"/>
    <mergeCell ref="I46:I48"/>
    <mergeCell ref="J46:L48"/>
    <mergeCell ref="N10:O14"/>
    <mergeCell ref="P15:P16"/>
    <mergeCell ref="C32:E33"/>
    <mergeCell ref="G32:H32"/>
    <mergeCell ref="F23:K23"/>
    <mergeCell ref="B28:P28"/>
    <mergeCell ref="B29:E29"/>
    <mergeCell ref="G29:J29"/>
    <mergeCell ref="K29:L30"/>
    <mergeCell ref="M29:M30"/>
    <mergeCell ref="N29:N30"/>
    <mergeCell ref="G30:J30"/>
    <mergeCell ref="G31:H31"/>
    <mergeCell ref="K31:L32"/>
    <mergeCell ref="M31:M32"/>
    <mergeCell ref="N31:N32"/>
    <mergeCell ref="H10:H14"/>
    <mergeCell ref="I10:I14"/>
    <mergeCell ref="J10:J14"/>
    <mergeCell ref="K10:K14"/>
    <mergeCell ref="L10:M14"/>
    <mergeCell ref="D16:G16"/>
    <mergeCell ref="N16:O16"/>
    <mergeCell ref="A2:P2"/>
    <mergeCell ref="A4:P4"/>
    <mergeCell ref="A5:O5"/>
    <mergeCell ref="A6:O6"/>
    <mergeCell ref="B8:P8"/>
    <mergeCell ref="P10:P14"/>
    <mergeCell ref="B15:B16"/>
    <mergeCell ref="C15:C16"/>
    <mergeCell ref="D15:G15"/>
    <mergeCell ref="L15:M16"/>
    <mergeCell ref="N15:O15"/>
    <mergeCell ref="B10:B14"/>
    <mergeCell ref="C10:C14"/>
    <mergeCell ref="D10:G14"/>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63"/>
  <sheetViews>
    <sheetView tabSelected="1" topLeftCell="A39" zoomScale="58" zoomScaleNormal="40" workbookViewId="0">
      <selection activeCell="E62" sqref="E62"/>
    </sheetView>
  </sheetViews>
  <sheetFormatPr baseColWidth="10" defaultColWidth="11.5" defaultRowHeight="12" x14ac:dyDescent="0.15"/>
  <cols>
    <col min="1" max="1" width="6" style="2" customWidth="1"/>
    <col min="2" max="2" width="19.1640625" style="2" bestFit="1" customWidth="1"/>
    <col min="3" max="5" width="35.5" style="2" customWidth="1"/>
    <col min="6" max="6" width="30.6640625" style="2" customWidth="1"/>
    <col min="7" max="7" width="18.33203125" style="2" customWidth="1"/>
    <col min="8" max="8" width="20.83203125" style="2" customWidth="1"/>
    <col min="9" max="9" width="37.33203125" style="2" customWidth="1"/>
    <col min="10" max="10" width="36.6640625" style="2" customWidth="1"/>
    <col min="11" max="11" width="25.6640625" style="2" bestFit="1" customWidth="1"/>
    <col min="12" max="12" width="50.1640625" style="3" customWidth="1"/>
    <col min="13" max="13" width="44.5" style="3" customWidth="1"/>
    <col min="14" max="14" width="47" style="3" customWidth="1"/>
    <col min="15" max="15" width="19.1640625" style="3" bestFit="1" customWidth="1"/>
    <col min="16" max="16" width="29.5" style="4" customWidth="1"/>
    <col min="17" max="17" width="103.33203125" style="4" customWidth="1"/>
    <col min="18" max="19" width="28.5" style="4" customWidth="1"/>
    <col min="20" max="20" width="27.1640625" style="4" customWidth="1"/>
    <col min="21" max="21" width="16.83203125" style="2" customWidth="1"/>
    <col min="22" max="16384" width="11.5" style="2"/>
  </cols>
  <sheetData>
    <row r="1" spans="1:21" x14ac:dyDescent="0.15">
      <c r="A1" s="1"/>
      <c r="B1" s="1"/>
      <c r="C1" s="1"/>
      <c r="D1" s="1"/>
      <c r="E1" s="1"/>
      <c r="F1" s="1"/>
      <c r="G1" s="1"/>
      <c r="H1" s="1"/>
      <c r="I1" s="1"/>
    </row>
    <row r="2" spans="1:21" ht="14" x14ac:dyDescent="0.15">
      <c r="A2" s="108" t="s">
        <v>32</v>
      </c>
      <c r="B2" s="108"/>
      <c r="C2" s="108"/>
      <c r="D2" s="108"/>
      <c r="E2" s="108"/>
      <c r="F2" s="108"/>
      <c r="G2" s="108"/>
      <c r="H2" s="108"/>
      <c r="I2" s="108"/>
      <c r="J2" s="108"/>
      <c r="K2" s="108"/>
      <c r="L2" s="108"/>
      <c r="M2" s="108"/>
      <c r="N2" s="108"/>
      <c r="O2" s="108"/>
      <c r="P2" s="108"/>
      <c r="Q2" s="5"/>
      <c r="R2" s="5"/>
      <c r="S2" s="5"/>
      <c r="T2" s="5"/>
      <c r="U2" s="5"/>
    </row>
    <row r="3" spans="1:21" ht="14" x14ac:dyDescent="0.15">
      <c r="A3" s="62"/>
      <c r="B3" s="62"/>
      <c r="C3" s="62"/>
      <c r="D3" s="62"/>
      <c r="E3" s="62"/>
      <c r="F3" s="62"/>
      <c r="G3" s="62"/>
      <c r="H3" s="62"/>
      <c r="I3" s="62"/>
      <c r="J3" s="63"/>
      <c r="K3" s="63"/>
      <c r="L3" s="64"/>
      <c r="M3" s="64"/>
      <c r="N3" s="64"/>
      <c r="O3" s="64"/>
      <c r="P3" s="65"/>
    </row>
    <row r="4" spans="1:21" ht="53" customHeight="1" x14ac:dyDescent="0.15">
      <c r="A4" s="108" t="s">
        <v>33</v>
      </c>
      <c r="B4" s="108"/>
      <c r="C4" s="108"/>
      <c r="D4" s="108"/>
      <c r="E4" s="108"/>
      <c r="F4" s="108"/>
      <c r="G4" s="108"/>
      <c r="H4" s="108"/>
      <c r="I4" s="108"/>
      <c r="J4" s="108"/>
      <c r="K4" s="108"/>
      <c r="L4" s="108"/>
      <c r="M4" s="108"/>
      <c r="N4" s="108"/>
      <c r="O4" s="108"/>
      <c r="P4" s="108"/>
      <c r="Q4" s="5"/>
      <c r="R4" s="5"/>
      <c r="S4" s="5"/>
      <c r="T4" s="5"/>
      <c r="U4" s="5"/>
    </row>
    <row r="5" spans="1:21" x14ac:dyDescent="0.15">
      <c r="A5" s="109"/>
      <c r="B5" s="109"/>
      <c r="C5" s="109"/>
      <c r="D5" s="109"/>
      <c r="E5" s="109"/>
      <c r="F5" s="109"/>
      <c r="G5" s="109"/>
      <c r="H5" s="109"/>
      <c r="I5" s="109"/>
      <c r="J5" s="109"/>
      <c r="K5" s="109"/>
      <c r="L5" s="109"/>
      <c r="M5" s="109"/>
      <c r="N5" s="109"/>
      <c r="O5" s="109"/>
      <c r="P5" s="6"/>
      <c r="Q5" s="6"/>
      <c r="R5" s="6"/>
      <c r="S5" s="6"/>
      <c r="T5" s="6"/>
    </row>
    <row r="6" spans="1:21" ht="28.5" customHeight="1" x14ac:dyDescent="0.15">
      <c r="A6" s="109"/>
      <c r="B6" s="109"/>
      <c r="C6" s="109"/>
      <c r="D6" s="109"/>
      <c r="E6" s="109"/>
      <c r="F6" s="109"/>
      <c r="G6" s="109"/>
      <c r="H6" s="109"/>
      <c r="I6" s="109"/>
      <c r="J6" s="109"/>
      <c r="K6" s="109"/>
      <c r="L6" s="109"/>
      <c r="M6" s="109"/>
      <c r="N6" s="109"/>
      <c r="O6" s="109"/>
      <c r="P6" s="6"/>
      <c r="Q6" s="6"/>
      <c r="R6" s="6"/>
      <c r="S6" s="6"/>
      <c r="T6" s="6"/>
    </row>
    <row r="7" spans="1:21" s="12" customFormat="1" x14ac:dyDescent="0.15">
      <c r="A7" s="7"/>
      <c r="B7" s="7"/>
      <c r="C7" s="8"/>
      <c r="D7" s="8"/>
      <c r="E7" s="8"/>
      <c r="F7" s="8"/>
      <c r="G7" s="8"/>
      <c r="H7" s="9"/>
      <c r="I7" s="10"/>
      <c r="J7" s="10"/>
      <c r="K7" s="10"/>
      <c r="L7" s="11"/>
      <c r="M7" s="11"/>
      <c r="N7" s="11"/>
    </row>
    <row r="8" spans="1:21" s="12" customFormat="1" ht="39.75" customHeight="1" x14ac:dyDescent="0.15">
      <c r="A8" s="7"/>
      <c r="B8" s="108" t="s">
        <v>38</v>
      </c>
      <c r="C8" s="108"/>
      <c r="D8" s="108"/>
      <c r="E8" s="108"/>
      <c r="F8" s="108"/>
      <c r="G8" s="108"/>
      <c r="H8" s="108"/>
      <c r="I8" s="108"/>
      <c r="J8" s="108"/>
      <c r="K8" s="108"/>
      <c r="L8" s="108"/>
      <c r="M8" s="108"/>
      <c r="N8" s="108"/>
      <c r="O8" s="108"/>
      <c r="P8" s="108"/>
    </row>
    <row r="9" spans="1:21" s="12" customFormat="1" x14ac:dyDescent="0.15">
      <c r="A9" s="7"/>
      <c r="B9" s="13"/>
      <c r="C9" s="13"/>
      <c r="D9" s="13"/>
      <c r="E9" s="13"/>
      <c r="F9" s="13"/>
      <c r="G9" s="13"/>
      <c r="H9" s="13"/>
      <c r="I9" s="13"/>
      <c r="J9" s="13"/>
      <c r="K9" s="13"/>
      <c r="L9" s="13"/>
      <c r="M9" s="13"/>
      <c r="N9" s="13"/>
      <c r="O9" s="13"/>
    </row>
    <row r="10" spans="1:21" s="12" customFormat="1" ht="33.75" customHeight="1" x14ac:dyDescent="0.15">
      <c r="B10" s="98" t="s">
        <v>0</v>
      </c>
      <c r="C10" s="98" t="s">
        <v>1</v>
      </c>
      <c r="D10" s="99" t="s">
        <v>34</v>
      </c>
      <c r="E10" s="100"/>
      <c r="F10" s="100"/>
      <c r="G10" s="101"/>
      <c r="H10" s="98" t="s">
        <v>2</v>
      </c>
      <c r="I10" s="98" t="s">
        <v>3</v>
      </c>
      <c r="J10" s="98" t="s">
        <v>4</v>
      </c>
      <c r="K10" s="98" t="s">
        <v>40</v>
      </c>
      <c r="L10" s="98" t="s">
        <v>35</v>
      </c>
      <c r="M10" s="98"/>
      <c r="N10" s="98" t="s">
        <v>36</v>
      </c>
      <c r="O10" s="98"/>
      <c r="P10" s="98" t="s">
        <v>15</v>
      </c>
    </row>
    <row r="11" spans="1:21" s="12" customFormat="1" ht="33.75" customHeight="1" x14ac:dyDescent="0.15">
      <c r="B11" s="98"/>
      <c r="C11" s="98"/>
      <c r="D11" s="102"/>
      <c r="E11" s="103"/>
      <c r="F11" s="103"/>
      <c r="G11" s="104"/>
      <c r="H11" s="98"/>
      <c r="I11" s="98"/>
      <c r="J11" s="98"/>
      <c r="K11" s="98"/>
      <c r="L11" s="98"/>
      <c r="M11" s="98"/>
      <c r="N11" s="98"/>
      <c r="O11" s="98"/>
      <c r="P11" s="98"/>
    </row>
    <row r="12" spans="1:21" s="12" customFormat="1" ht="37.5" customHeight="1" x14ac:dyDescent="0.15">
      <c r="B12" s="98"/>
      <c r="C12" s="98"/>
      <c r="D12" s="102"/>
      <c r="E12" s="103"/>
      <c r="F12" s="103"/>
      <c r="G12" s="104"/>
      <c r="H12" s="98"/>
      <c r="I12" s="98"/>
      <c r="J12" s="98"/>
      <c r="K12" s="98"/>
      <c r="L12" s="98"/>
      <c r="M12" s="98"/>
      <c r="N12" s="98"/>
      <c r="O12" s="98"/>
      <c r="P12" s="98"/>
    </row>
    <row r="13" spans="1:21" s="12" customFormat="1" ht="33.75" customHeight="1" x14ac:dyDescent="0.15">
      <c r="B13" s="98"/>
      <c r="C13" s="98"/>
      <c r="D13" s="102"/>
      <c r="E13" s="103"/>
      <c r="F13" s="103"/>
      <c r="G13" s="104"/>
      <c r="H13" s="98"/>
      <c r="I13" s="98"/>
      <c r="J13" s="98"/>
      <c r="K13" s="98"/>
      <c r="L13" s="98"/>
      <c r="M13" s="98"/>
      <c r="N13" s="98"/>
      <c r="O13" s="98"/>
      <c r="P13" s="98"/>
      <c r="Q13" s="5"/>
    </row>
    <row r="14" spans="1:21" s="12" customFormat="1" ht="33.75" customHeight="1" thickBot="1" x14ac:dyDescent="0.2">
      <c r="B14" s="98"/>
      <c r="C14" s="98"/>
      <c r="D14" s="105"/>
      <c r="E14" s="106"/>
      <c r="F14" s="106"/>
      <c r="G14" s="107"/>
      <c r="H14" s="98"/>
      <c r="I14" s="98"/>
      <c r="J14" s="98"/>
      <c r="K14" s="98"/>
      <c r="L14" s="98"/>
      <c r="M14" s="98"/>
      <c r="N14" s="98"/>
      <c r="O14" s="98"/>
      <c r="P14" s="237"/>
      <c r="Q14" s="5"/>
    </row>
    <row r="15" spans="1:21" s="12" customFormat="1" ht="107" customHeight="1" x14ac:dyDescent="0.15">
      <c r="B15" s="238" t="s">
        <v>82</v>
      </c>
      <c r="C15" s="214"/>
      <c r="D15" s="125" t="s">
        <v>83</v>
      </c>
      <c r="E15" s="125"/>
      <c r="F15" s="125"/>
      <c r="G15" s="125"/>
      <c r="H15" s="15">
        <v>1</v>
      </c>
      <c r="I15" s="69">
        <v>180952193.09999999</v>
      </c>
      <c r="J15" s="71">
        <f>(I15)/SMMLV!D33</f>
        <v>293.75356022727271</v>
      </c>
      <c r="K15" s="70">
        <f t="shared" ref="K15:K16" si="0">J15*H15</f>
        <v>293.75356022727271</v>
      </c>
      <c r="L15" s="230">
        <f>K15+K16+K17</f>
        <v>487.21624693761748</v>
      </c>
      <c r="M15" s="241"/>
      <c r="N15" s="126" t="s">
        <v>65</v>
      </c>
      <c r="O15" s="236"/>
      <c r="P15" s="243" t="s">
        <v>107</v>
      </c>
      <c r="Q15" s="5"/>
    </row>
    <row r="16" spans="1:21" s="12" customFormat="1" ht="107" customHeight="1" x14ac:dyDescent="0.15">
      <c r="B16" s="109"/>
      <c r="C16" s="217"/>
      <c r="D16" s="125" t="s">
        <v>84</v>
      </c>
      <c r="E16" s="125"/>
      <c r="F16" s="125"/>
      <c r="G16" s="125"/>
      <c r="H16" s="15">
        <v>0.95</v>
      </c>
      <c r="I16" s="69">
        <v>100250692</v>
      </c>
      <c r="J16" s="71">
        <f>(I16)/SMMLV!D41</f>
        <v>100.250692</v>
      </c>
      <c r="K16" s="70">
        <f t="shared" si="0"/>
        <v>95.238157399999992</v>
      </c>
      <c r="L16" s="232"/>
      <c r="M16" s="242"/>
      <c r="N16" s="126" t="s">
        <v>65</v>
      </c>
      <c r="O16" s="236"/>
      <c r="P16" s="244"/>
      <c r="Q16" s="5"/>
    </row>
    <row r="17" spans="1:21" s="12" customFormat="1" ht="107" customHeight="1" thickBot="1" x14ac:dyDescent="0.2">
      <c r="B17" s="109"/>
      <c r="C17" s="217"/>
      <c r="D17" s="125" t="s">
        <v>85</v>
      </c>
      <c r="E17" s="125"/>
      <c r="F17" s="125"/>
      <c r="G17" s="125"/>
      <c r="H17" s="15">
        <v>1</v>
      </c>
      <c r="I17" s="69">
        <v>113940454</v>
      </c>
      <c r="J17" s="71">
        <f>(I17)/SMMLV!D42</f>
        <v>98.22452931034482</v>
      </c>
      <c r="K17" s="70">
        <f t="shared" ref="K17" si="1">J17*H17</f>
        <v>98.22452931034482</v>
      </c>
      <c r="L17" s="232"/>
      <c r="M17" s="242"/>
      <c r="N17" s="126" t="s">
        <v>65</v>
      </c>
      <c r="O17" s="236"/>
      <c r="P17" s="245"/>
      <c r="Q17" s="5"/>
    </row>
    <row r="18" spans="1:21" s="12" customFormat="1" x14ac:dyDescent="0.15">
      <c r="B18" s="13"/>
      <c r="C18" s="16"/>
      <c r="D18" s="81"/>
      <c r="E18" s="16"/>
      <c r="F18" s="16"/>
      <c r="G18" s="16"/>
      <c r="H18" s="7"/>
      <c r="I18" s="7"/>
      <c r="J18" s="17"/>
      <c r="K18" s="17"/>
      <c r="L18" s="18"/>
      <c r="M18" s="19"/>
      <c r="N18" s="20"/>
      <c r="O18" s="13"/>
      <c r="P18" s="96"/>
    </row>
    <row r="19" spans="1:21" s="12" customFormat="1" ht="40" customHeight="1" x14ac:dyDescent="0.15">
      <c r="B19" s="53"/>
      <c r="C19" s="53"/>
      <c r="D19" s="53"/>
      <c r="E19" s="53"/>
      <c r="F19" s="54" t="s">
        <v>5</v>
      </c>
      <c r="G19" s="55" t="s">
        <v>19</v>
      </c>
      <c r="H19" s="76" t="s">
        <v>39</v>
      </c>
      <c r="I19" s="66"/>
      <c r="J19" s="67"/>
      <c r="K19" s="21"/>
      <c r="O19" s="13"/>
      <c r="P19" s="96"/>
    </row>
    <row r="20" spans="1:21" s="12" customFormat="1" ht="14" x14ac:dyDescent="0.15">
      <c r="B20" s="56" t="s">
        <v>6</v>
      </c>
      <c r="C20" s="57"/>
      <c r="D20" s="57"/>
      <c r="E20" s="57"/>
      <c r="F20" s="58">
        <v>220397844</v>
      </c>
      <c r="G20" s="59">
        <f>F20/SMMLV!D43</f>
        <v>169.53680307692306</v>
      </c>
      <c r="H20" s="77">
        <f>((K15+K16+K17)/3)</f>
        <v>162.40541564587249</v>
      </c>
      <c r="I20" s="40"/>
      <c r="J20" s="68">
        <f>+L15</f>
        <v>487.21624693761748</v>
      </c>
      <c r="K20" s="22"/>
      <c r="L20" s="23"/>
      <c r="O20" s="13"/>
      <c r="P20" s="96"/>
    </row>
    <row r="21" spans="1:21" s="12" customFormat="1" x14ac:dyDescent="0.15">
      <c r="B21" s="13"/>
      <c r="C21" s="7"/>
      <c r="D21" s="7"/>
      <c r="E21" s="7"/>
      <c r="F21" s="7"/>
      <c r="G21" s="7"/>
      <c r="H21" s="22"/>
      <c r="I21" s="23"/>
      <c r="J21" s="17"/>
      <c r="K21" s="17"/>
      <c r="L21" s="18"/>
      <c r="M21" s="19"/>
      <c r="N21" s="20"/>
      <c r="O21" s="13"/>
    </row>
    <row r="22" spans="1:21" s="12" customFormat="1" x14ac:dyDescent="0.15">
      <c r="B22" s="13"/>
      <c r="C22" s="7"/>
      <c r="D22" s="7"/>
      <c r="E22" s="7"/>
      <c r="F22" s="7"/>
      <c r="G22" s="7"/>
      <c r="H22" s="7"/>
      <c r="I22" s="38"/>
      <c r="J22" s="17"/>
      <c r="K22" s="17"/>
      <c r="L22" s="18"/>
      <c r="M22" s="19"/>
      <c r="N22" s="20"/>
      <c r="O22" s="13"/>
    </row>
    <row r="23" spans="1:21" s="12" customFormat="1" x14ac:dyDescent="0.15">
      <c r="B23" s="13"/>
      <c r="C23" s="7"/>
      <c r="D23" s="7"/>
      <c r="E23" s="7"/>
      <c r="F23" s="7"/>
      <c r="G23" s="7"/>
      <c r="H23" s="7"/>
      <c r="I23" s="24"/>
      <c r="J23" s="17"/>
      <c r="K23" s="17"/>
      <c r="L23" s="18"/>
      <c r="M23" s="19"/>
      <c r="N23" s="20"/>
      <c r="O23" s="13"/>
    </row>
    <row r="24" spans="1:21" s="12" customFormat="1" ht="27" customHeight="1" x14ac:dyDescent="0.15">
      <c r="B24" s="23"/>
      <c r="C24" s="23"/>
      <c r="E24" s="5"/>
      <c r="F24" s="127" t="s">
        <v>7</v>
      </c>
      <c r="G24" s="127"/>
      <c r="H24" s="127"/>
      <c r="I24" s="127"/>
      <c r="J24" s="127"/>
      <c r="K24" s="127"/>
      <c r="L24" s="78"/>
      <c r="M24" s="5"/>
      <c r="N24" s="19"/>
      <c r="O24" s="25"/>
      <c r="P24" s="25"/>
    </row>
    <row r="25" spans="1:21" s="12" customFormat="1" ht="134.25" customHeight="1" x14ac:dyDescent="0.15">
      <c r="B25" s="23"/>
      <c r="C25" s="23"/>
      <c r="F25" s="61" t="s">
        <v>0</v>
      </c>
      <c r="G25" s="61" t="s">
        <v>1</v>
      </c>
      <c r="H25" s="61" t="s">
        <v>8</v>
      </c>
      <c r="I25" s="61" t="s">
        <v>9</v>
      </c>
      <c r="J25" s="61" t="s">
        <v>37</v>
      </c>
      <c r="K25" s="61" t="s">
        <v>10</v>
      </c>
      <c r="M25" s="61" t="s">
        <v>20</v>
      </c>
      <c r="N25" s="61" t="s">
        <v>21</v>
      </c>
    </row>
    <row r="26" spans="1:21" s="12" customFormat="1" ht="73.5" customHeight="1" x14ac:dyDescent="0.15">
      <c r="B26" s="23"/>
      <c r="C26" s="23"/>
      <c r="F26" s="26" t="str">
        <f>B15</f>
        <v>JAASIEL INGENIERIA S.A.S.</v>
      </c>
      <c r="G26" s="14">
        <f>C15</f>
        <v>0</v>
      </c>
      <c r="H26" s="14" t="s">
        <v>86</v>
      </c>
      <c r="I26" s="27" t="s">
        <v>87</v>
      </c>
      <c r="J26" s="14" t="s">
        <v>18</v>
      </c>
      <c r="K26" s="26" t="s">
        <v>15</v>
      </c>
      <c r="M26" s="79" t="s">
        <v>56</v>
      </c>
      <c r="N26" s="26" t="s">
        <v>15</v>
      </c>
    </row>
    <row r="27" spans="1:21" s="12" customFormat="1" x14ac:dyDescent="0.15">
      <c r="B27" s="23"/>
      <c r="C27" s="23"/>
      <c r="D27" s="13"/>
      <c r="E27" s="13"/>
      <c r="F27" s="7"/>
      <c r="G27" s="7"/>
      <c r="H27" s="7"/>
      <c r="I27" s="7"/>
      <c r="J27" s="7"/>
      <c r="K27" s="7"/>
      <c r="L27" s="7"/>
      <c r="M27" s="13"/>
      <c r="N27" s="19"/>
      <c r="O27" s="25"/>
    </row>
    <row r="28" spans="1:21" s="12" customFormat="1" x14ac:dyDescent="0.15">
      <c r="B28" s="13"/>
      <c r="C28" s="28"/>
      <c r="D28" s="7"/>
      <c r="E28" s="7"/>
      <c r="F28" s="7"/>
      <c r="G28" s="7"/>
      <c r="H28" s="7"/>
      <c r="I28" s="28"/>
      <c r="J28" s="24"/>
      <c r="K28" s="24"/>
      <c r="L28" s="29"/>
      <c r="M28" s="19"/>
      <c r="N28" s="19"/>
      <c r="O28" s="13"/>
    </row>
    <row r="29" spans="1:21" s="4" customFormat="1" ht="33.75" customHeight="1" thickBot="1" x14ac:dyDescent="0.2">
      <c r="A29" s="2"/>
      <c r="B29" s="128" t="s">
        <v>11</v>
      </c>
      <c r="C29" s="128"/>
      <c r="D29" s="128"/>
      <c r="E29" s="128"/>
      <c r="F29" s="128"/>
      <c r="G29" s="128"/>
      <c r="H29" s="128"/>
      <c r="I29" s="128"/>
      <c r="J29" s="128"/>
      <c r="K29" s="128"/>
      <c r="L29" s="128"/>
      <c r="M29" s="128"/>
      <c r="N29" s="128"/>
      <c r="O29" s="128"/>
      <c r="P29" s="128"/>
      <c r="U29" s="2"/>
    </row>
    <row r="30" spans="1:21" s="4" customFormat="1" ht="33.75" customHeight="1" x14ac:dyDescent="0.15">
      <c r="A30" s="2"/>
      <c r="B30" s="110" t="s">
        <v>22</v>
      </c>
      <c r="C30" s="111"/>
      <c r="D30" s="111"/>
      <c r="E30" s="112"/>
      <c r="F30" s="13"/>
      <c r="G30" s="113" t="s">
        <v>43</v>
      </c>
      <c r="H30" s="114"/>
      <c r="I30" s="114"/>
      <c r="J30" s="115"/>
      <c r="K30" s="116" t="s">
        <v>47</v>
      </c>
      <c r="L30" s="117"/>
      <c r="M30" s="120" t="s">
        <v>48</v>
      </c>
      <c r="N30" s="122" t="s">
        <v>49</v>
      </c>
      <c r="O30" s="13"/>
      <c r="P30" s="13"/>
      <c r="U30" s="2"/>
    </row>
    <row r="31" spans="1:21" s="4" customFormat="1" ht="230.25" customHeight="1" x14ac:dyDescent="0.15">
      <c r="A31" s="2"/>
      <c r="B31" s="142" t="s">
        <v>23</v>
      </c>
      <c r="C31" s="143" t="s">
        <v>24</v>
      </c>
      <c r="D31" s="43" t="s">
        <v>25</v>
      </c>
      <c r="E31" s="44" t="s">
        <v>41</v>
      </c>
      <c r="F31" s="13"/>
      <c r="G31" s="144" t="s">
        <v>44</v>
      </c>
      <c r="H31" s="145"/>
      <c r="I31" s="145"/>
      <c r="J31" s="146"/>
      <c r="K31" s="118"/>
      <c r="L31" s="119"/>
      <c r="M31" s="121"/>
      <c r="N31" s="123"/>
      <c r="O31" s="13"/>
      <c r="P31" s="13"/>
      <c r="U31" s="2"/>
    </row>
    <row r="32" spans="1:21" s="4" customFormat="1" ht="219.75" customHeight="1" x14ac:dyDescent="0.15">
      <c r="A32" s="2"/>
      <c r="B32" s="142"/>
      <c r="C32" s="143"/>
      <c r="D32" s="80" t="s">
        <v>42</v>
      </c>
      <c r="E32" s="45"/>
      <c r="F32" s="13"/>
      <c r="G32" s="147" t="s">
        <v>45</v>
      </c>
      <c r="H32" s="148"/>
      <c r="I32" s="41" t="s">
        <v>46</v>
      </c>
      <c r="J32" s="42" t="s">
        <v>26</v>
      </c>
      <c r="K32" s="149">
        <v>1</v>
      </c>
      <c r="L32" s="150"/>
      <c r="M32" s="153">
        <v>0</v>
      </c>
      <c r="N32" s="131">
        <v>0.25</v>
      </c>
      <c r="O32" s="13"/>
      <c r="P32" s="13"/>
      <c r="U32" s="2"/>
    </row>
    <row r="33" spans="1:21" s="4" customFormat="1" ht="33.75" customHeight="1" thickBot="1" x14ac:dyDescent="0.2">
      <c r="A33" s="2"/>
      <c r="B33" s="46">
        <f>K15</f>
        <v>293.75356022727271</v>
      </c>
      <c r="C33" s="133">
        <f>+AVERAGE(B33:B35)</f>
        <v>162.40541564587249</v>
      </c>
      <c r="D33" s="133"/>
      <c r="E33" s="133"/>
      <c r="F33" s="13"/>
      <c r="G33" s="134">
        <v>5</v>
      </c>
      <c r="H33" s="135"/>
      <c r="I33" s="47">
        <v>5</v>
      </c>
      <c r="J33" s="60">
        <f>G33+I33</f>
        <v>10</v>
      </c>
      <c r="K33" s="151"/>
      <c r="L33" s="152"/>
      <c r="M33" s="154"/>
      <c r="N33" s="132"/>
      <c r="O33" s="13"/>
      <c r="P33" s="13"/>
      <c r="U33" s="2"/>
    </row>
    <row r="34" spans="1:21" s="4" customFormat="1" ht="33.75" customHeight="1" x14ac:dyDescent="0.15">
      <c r="A34" s="2"/>
      <c r="B34" s="46">
        <f>K16</f>
        <v>95.238157399999992</v>
      </c>
      <c r="C34" s="133"/>
      <c r="D34" s="133"/>
      <c r="E34" s="133"/>
      <c r="F34" s="13"/>
      <c r="G34" s="13"/>
      <c r="H34" s="13"/>
      <c r="I34" s="13"/>
      <c r="J34" s="13"/>
      <c r="K34" s="13"/>
      <c r="L34" s="13"/>
      <c r="M34" s="13"/>
      <c r="N34" s="13"/>
      <c r="O34" s="13"/>
      <c r="P34" s="13"/>
      <c r="U34" s="2"/>
    </row>
    <row r="35" spans="1:21" s="4" customFormat="1" ht="33.75" customHeight="1" x14ac:dyDescent="0.15">
      <c r="A35" s="2"/>
      <c r="B35" s="46">
        <f>K17</f>
        <v>98.22452931034482</v>
      </c>
      <c r="C35" s="133"/>
      <c r="D35" s="133"/>
      <c r="E35" s="133"/>
      <c r="F35" s="13"/>
      <c r="G35" s="13"/>
      <c r="H35" s="13"/>
      <c r="I35" s="13"/>
      <c r="J35" s="13"/>
      <c r="K35" s="13"/>
      <c r="L35" s="13"/>
      <c r="M35" s="13"/>
      <c r="N35" s="13"/>
      <c r="O35" s="13"/>
      <c r="P35" s="13"/>
      <c r="U35" s="2"/>
    </row>
    <row r="36" spans="1:21" s="4" customFormat="1" ht="33.75" customHeight="1" x14ac:dyDescent="0.15">
      <c r="A36" s="2"/>
      <c r="B36" s="13"/>
      <c r="C36" s="13"/>
      <c r="D36" s="13"/>
      <c r="E36" s="13"/>
      <c r="F36" s="13"/>
      <c r="G36" s="13"/>
      <c r="H36" s="13"/>
      <c r="I36" s="13"/>
      <c r="J36" s="13"/>
      <c r="K36" s="13"/>
      <c r="L36" s="13"/>
      <c r="M36" s="13"/>
      <c r="N36" s="13"/>
      <c r="O36" s="13"/>
      <c r="P36" s="13"/>
      <c r="U36" s="2"/>
    </row>
    <row r="37" spans="1:21" s="4" customFormat="1" ht="33.75" customHeight="1" x14ac:dyDescent="0.15">
      <c r="A37" s="2"/>
      <c r="B37" s="48" t="s">
        <v>5</v>
      </c>
      <c r="C37" s="48" t="s">
        <v>19</v>
      </c>
      <c r="D37" s="13"/>
      <c r="E37" s="13"/>
      <c r="F37" s="13"/>
      <c r="G37" s="13"/>
      <c r="H37" s="13"/>
      <c r="I37" s="13"/>
      <c r="J37" s="13"/>
      <c r="K37" s="13"/>
      <c r="L37" s="13"/>
      <c r="M37" s="13"/>
      <c r="N37" s="13"/>
      <c r="O37" s="13"/>
      <c r="P37" s="13"/>
      <c r="U37" s="2"/>
    </row>
    <row r="38" spans="1:21" s="4" customFormat="1" ht="33.75" customHeight="1" x14ac:dyDescent="0.15">
      <c r="A38" s="2"/>
      <c r="B38" s="49">
        <f>F20</f>
        <v>220397844</v>
      </c>
      <c r="C38" s="50">
        <f>B38/SMMLV!D43</f>
        <v>169.53680307692306</v>
      </c>
      <c r="D38" s="13"/>
      <c r="E38" s="13"/>
      <c r="F38" s="13"/>
      <c r="G38" s="13"/>
      <c r="H38" s="13"/>
      <c r="I38" s="13"/>
      <c r="J38" s="13"/>
      <c r="K38" s="13"/>
      <c r="L38" s="13"/>
      <c r="M38" s="13"/>
      <c r="N38" s="13"/>
      <c r="O38" s="13"/>
      <c r="P38" s="13"/>
      <c r="U38" s="2"/>
    </row>
    <row r="39" spans="1:21" s="4" customFormat="1" ht="33.75" customHeight="1" thickBot="1" x14ac:dyDescent="0.2">
      <c r="A39" s="2"/>
      <c r="B39" s="13"/>
      <c r="C39" s="13"/>
      <c r="D39" s="13"/>
      <c r="E39" s="13"/>
      <c r="F39" s="13"/>
      <c r="G39" s="13"/>
      <c r="H39" s="13"/>
      <c r="I39" s="13"/>
      <c r="J39" s="13"/>
      <c r="K39" s="13"/>
      <c r="L39" s="13"/>
      <c r="M39" s="13"/>
      <c r="N39" s="13"/>
      <c r="O39" s="13"/>
      <c r="P39" s="13"/>
      <c r="U39" s="2"/>
    </row>
    <row r="40" spans="1:21" s="4" customFormat="1" ht="33.75" customHeight="1" x14ac:dyDescent="0.15">
      <c r="A40" s="2"/>
      <c r="B40" s="136" t="s">
        <v>50</v>
      </c>
      <c r="C40" s="137"/>
      <c r="D40" s="137"/>
      <c r="E40" s="137"/>
      <c r="F40" s="137"/>
      <c r="G40" s="138"/>
      <c r="H40" s="13"/>
      <c r="I40" s="139" t="s">
        <v>29</v>
      </c>
      <c r="J40" s="140"/>
      <c r="K40" s="140"/>
      <c r="L40" s="140"/>
      <c r="M40" s="141"/>
      <c r="N40" s="13"/>
      <c r="O40" s="13"/>
      <c r="P40" s="13"/>
      <c r="U40" s="2"/>
    </row>
    <row r="41" spans="1:21" s="4" customFormat="1" ht="78" customHeight="1" x14ac:dyDescent="0.15">
      <c r="A41" s="2"/>
      <c r="B41" s="158" t="s">
        <v>12</v>
      </c>
      <c r="C41" s="182"/>
      <c r="D41" s="183"/>
      <c r="E41" s="183"/>
      <c r="F41" s="184"/>
      <c r="G41" s="191" t="s">
        <v>27</v>
      </c>
      <c r="H41" s="13"/>
      <c r="I41" s="192" t="s">
        <v>12</v>
      </c>
      <c r="J41" s="195" t="s">
        <v>51</v>
      </c>
      <c r="K41" s="195"/>
      <c r="L41" s="195"/>
      <c r="M41" s="155" t="s">
        <v>30</v>
      </c>
      <c r="N41" s="13"/>
      <c r="O41" s="13"/>
      <c r="P41" s="13"/>
      <c r="U41" s="2"/>
    </row>
    <row r="42" spans="1:21" s="4" customFormat="1" ht="33.75" customHeight="1" x14ac:dyDescent="0.15">
      <c r="A42" s="2"/>
      <c r="B42" s="158"/>
      <c r="C42" s="185"/>
      <c r="D42" s="186"/>
      <c r="E42" s="186"/>
      <c r="F42" s="187"/>
      <c r="G42" s="191"/>
      <c r="H42" s="13"/>
      <c r="I42" s="193"/>
      <c r="J42" s="195"/>
      <c r="K42" s="195"/>
      <c r="L42" s="195"/>
      <c r="M42" s="156"/>
      <c r="N42" s="13"/>
      <c r="O42" s="13"/>
      <c r="P42" s="13"/>
      <c r="U42" s="2"/>
    </row>
    <row r="43" spans="1:21" s="4" customFormat="1" ht="33.75" customHeight="1" x14ac:dyDescent="0.15">
      <c r="A43" s="2"/>
      <c r="B43" s="158"/>
      <c r="C43" s="185"/>
      <c r="D43" s="186"/>
      <c r="E43" s="186"/>
      <c r="F43" s="187"/>
      <c r="G43" s="191"/>
      <c r="H43" s="13"/>
      <c r="I43" s="193"/>
      <c r="J43" s="195"/>
      <c r="K43" s="195"/>
      <c r="L43" s="195"/>
      <c r="M43" s="156"/>
      <c r="N43" s="13"/>
      <c r="O43" s="13"/>
      <c r="P43" s="13"/>
      <c r="U43" s="2"/>
    </row>
    <row r="44" spans="1:21" s="4" customFormat="1" ht="33.75" customHeight="1" x14ac:dyDescent="0.15">
      <c r="A44" s="2"/>
      <c r="B44" s="158"/>
      <c r="C44" s="185"/>
      <c r="D44" s="186"/>
      <c r="E44" s="186"/>
      <c r="F44" s="187"/>
      <c r="G44" s="191"/>
      <c r="H44" s="13"/>
      <c r="I44" s="193"/>
      <c r="J44" s="195"/>
      <c r="K44" s="195"/>
      <c r="L44" s="195"/>
      <c r="M44" s="156"/>
      <c r="N44" s="13"/>
      <c r="O44" s="13"/>
      <c r="P44" s="13"/>
      <c r="U44" s="2"/>
    </row>
    <row r="45" spans="1:21" s="4" customFormat="1" ht="33.75" customHeight="1" x14ac:dyDescent="0.15">
      <c r="A45" s="2"/>
      <c r="B45" s="158"/>
      <c r="C45" s="185"/>
      <c r="D45" s="186"/>
      <c r="E45" s="186"/>
      <c r="F45" s="187"/>
      <c r="G45" s="191"/>
      <c r="H45" s="13"/>
      <c r="I45" s="193"/>
      <c r="J45" s="195"/>
      <c r="K45" s="195"/>
      <c r="L45" s="195"/>
      <c r="M45" s="156"/>
      <c r="N45" s="13"/>
      <c r="O45" s="13"/>
      <c r="P45" s="13"/>
      <c r="U45" s="2"/>
    </row>
    <row r="46" spans="1:21" s="4" customFormat="1" ht="33.75" customHeight="1" x14ac:dyDescent="0.15">
      <c r="A46" s="2"/>
      <c r="B46" s="158"/>
      <c r="C46" s="185"/>
      <c r="D46" s="186"/>
      <c r="E46" s="186"/>
      <c r="F46" s="187"/>
      <c r="G46" s="191"/>
      <c r="H46" s="13"/>
      <c r="I46" s="193"/>
      <c r="J46" s="195"/>
      <c r="K46" s="195"/>
      <c r="L46" s="195"/>
      <c r="M46" s="156"/>
      <c r="N46" s="13"/>
      <c r="O46" s="13"/>
      <c r="P46" s="13"/>
      <c r="U46" s="2"/>
    </row>
    <row r="47" spans="1:21" s="4" customFormat="1" ht="33.75" customHeight="1" x14ac:dyDescent="0.15">
      <c r="A47" s="2"/>
      <c r="B47" s="158"/>
      <c r="C47" s="188"/>
      <c r="D47" s="189"/>
      <c r="E47" s="189"/>
      <c r="F47" s="190"/>
      <c r="G47" s="191"/>
      <c r="H47" s="13"/>
      <c r="I47" s="194"/>
      <c r="J47" s="195"/>
      <c r="K47" s="195"/>
      <c r="L47" s="195"/>
      <c r="M47" s="157"/>
      <c r="N47" s="13"/>
      <c r="O47" s="13"/>
      <c r="P47" s="13"/>
      <c r="U47" s="2"/>
    </row>
    <row r="48" spans="1:21" s="4" customFormat="1" ht="33.75" customHeight="1" x14ac:dyDescent="0.15">
      <c r="A48" s="2"/>
      <c r="B48" s="158" t="str">
        <f>B15</f>
        <v>JAASIEL INGENIERIA S.A.S.</v>
      </c>
      <c r="C48" s="160" t="s">
        <v>28</v>
      </c>
      <c r="D48" s="150"/>
      <c r="E48" s="150"/>
      <c r="F48" s="161"/>
      <c r="G48" s="167">
        <v>20</v>
      </c>
      <c r="H48" s="13"/>
      <c r="I48" s="169" t="s">
        <v>82</v>
      </c>
      <c r="J48" s="171"/>
      <c r="K48" s="172"/>
      <c r="L48" s="173"/>
      <c r="M48" s="180">
        <v>0</v>
      </c>
      <c r="N48" s="13"/>
      <c r="O48" s="13"/>
      <c r="P48" s="13"/>
      <c r="U48" s="2"/>
    </row>
    <row r="49" spans="1:21" s="4" customFormat="1" ht="33.75" customHeight="1" x14ac:dyDescent="0.15">
      <c r="A49" s="2"/>
      <c r="B49" s="158"/>
      <c r="C49" s="162"/>
      <c r="D49" s="163"/>
      <c r="E49" s="163"/>
      <c r="F49" s="164"/>
      <c r="G49" s="167"/>
      <c r="H49" s="13"/>
      <c r="I49" s="169"/>
      <c r="J49" s="174"/>
      <c r="K49" s="175"/>
      <c r="L49" s="176"/>
      <c r="M49" s="180"/>
      <c r="N49" s="13"/>
      <c r="O49" s="13"/>
      <c r="P49" s="13"/>
      <c r="U49" s="2"/>
    </row>
    <row r="50" spans="1:21" s="4" customFormat="1" ht="33.75" customHeight="1" thickBot="1" x14ac:dyDescent="0.2">
      <c r="A50" s="2"/>
      <c r="B50" s="159"/>
      <c r="C50" s="165"/>
      <c r="D50" s="152"/>
      <c r="E50" s="152"/>
      <c r="F50" s="166"/>
      <c r="G50" s="168"/>
      <c r="H50" s="13"/>
      <c r="I50" s="170"/>
      <c r="J50" s="177"/>
      <c r="K50" s="178"/>
      <c r="L50" s="179"/>
      <c r="M50" s="181"/>
      <c r="N50" s="13"/>
      <c r="O50" s="13"/>
      <c r="P50" s="13"/>
      <c r="U50" s="2"/>
    </row>
    <row r="51" spans="1:21" s="4" customFormat="1" ht="33.75" customHeight="1" x14ac:dyDescent="0.15">
      <c r="A51" s="2"/>
      <c r="B51" s="13"/>
      <c r="C51" s="196"/>
      <c r="D51" s="196"/>
      <c r="E51" s="196"/>
      <c r="F51" s="196"/>
      <c r="G51" s="196"/>
      <c r="H51" s="13"/>
      <c r="I51" s="13"/>
      <c r="J51" s="13"/>
      <c r="K51" s="13"/>
      <c r="L51" s="13"/>
      <c r="M51" s="13"/>
      <c r="N51" s="13"/>
      <c r="O51" s="13"/>
      <c r="P51" s="13"/>
      <c r="U51" s="2"/>
    </row>
    <row r="52" spans="1:21" s="4" customFormat="1" ht="12" customHeight="1" x14ac:dyDescent="0.15">
      <c r="A52" s="2"/>
      <c r="B52" s="2"/>
      <c r="C52" s="3"/>
      <c r="D52" s="3"/>
      <c r="E52" s="3"/>
      <c r="F52" s="3"/>
      <c r="I52" s="2"/>
      <c r="J52" s="5"/>
      <c r="K52" s="39"/>
      <c r="L52" s="39"/>
      <c r="M52" s="39"/>
      <c r="N52" s="39"/>
      <c r="O52" s="39"/>
      <c r="P52" s="5"/>
      <c r="T52" s="2"/>
    </row>
    <row r="53" spans="1:21" s="4" customFormat="1" x14ac:dyDescent="0.15">
      <c r="A53" s="2"/>
      <c r="B53" s="13"/>
      <c r="C53" s="7"/>
      <c r="D53" s="2"/>
      <c r="E53" s="2"/>
      <c r="F53" s="2"/>
      <c r="G53" s="2"/>
      <c r="H53" s="2"/>
      <c r="I53" s="2"/>
      <c r="J53" s="2"/>
      <c r="K53" s="3"/>
      <c r="L53" s="3"/>
      <c r="M53" s="3"/>
      <c r="N53" s="3"/>
      <c r="T53" s="2"/>
    </row>
    <row r="54" spans="1:21" s="4" customFormat="1" ht="87" customHeight="1" x14ac:dyDescent="0.15">
      <c r="A54" s="2"/>
      <c r="B54" s="197" t="s">
        <v>12</v>
      </c>
      <c r="C54" s="200" t="s">
        <v>52</v>
      </c>
      <c r="D54" s="201"/>
      <c r="E54" s="201"/>
      <c r="F54" s="201"/>
      <c r="G54" s="202"/>
      <c r="H54" s="209" t="s">
        <v>13</v>
      </c>
      <c r="I54" s="2"/>
      <c r="J54" s="197" t="s">
        <v>12</v>
      </c>
      <c r="K54" s="221" t="s">
        <v>31</v>
      </c>
      <c r="L54" s="222"/>
      <c r="M54" s="222"/>
      <c r="N54" s="223"/>
      <c r="O54" s="209" t="s">
        <v>13</v>
      </c>
      <c r="T54" s="2"/>
    </row>
    <row r="55" spans="1:21" s="4" customFormat="1" x14ac:dyDescent="0.15">
      <c r="A55" s="2"/>
      <c r="B55" s="198"/>
      <c r="C55" s="203"/>
      <c r="D55" s="204"/>
      <c r="E55" s="204"/>
      <c r="F55" s="204"/>
      <c r="G55" s="205"/>
      <c r="H55" s="210"/>
      <c r="I55" s="2"/>
      <c r="J55" s="198"/>
      <c r="K55" s="224"/>
      <c r="L55" s="225"/>
      <c r="M55" s="225"/>
      <c r="N55" s="226"/>
      <c r="O55" s="210"/>
      <c r="T55" s="2"/>
    </row>
    <row r="56" spans="1:21" s="4" customFormat="1" x14ac:dyDescent="0.15">
      <c r="A56" s="2"/>
      <c r="B56" s="198"/>
      <c r="C56" s="203"/>
      <c r="D56" s="204"/>
      <c r="E56" s="204"/>
      <c r="F56" s="204"/>
      <c r="G56" s="205"/>
      <c r="H56" s="210"/>
      <c r="I56" s="2"/>
      <c r="J56" s="198"/>
      <c r="K56" s="224"/>
      <c r="L56" s="225"/>
      <c r="M56" s="225"/>
      <c r="N56" s="226"/>
      <c r="O56" s="210"/>
      <c r="T56" s="2"/>
    </row>
    <row r="57" spans="1:21" s="4" customFormat="1" x14ac:dyDescent="0.15">
      <c r="A57" s="2"/>
      <c r="B57" s="199"/>
      <c r="C57" s="206"/>
      <c r="D57" s="207"/>
      <c r="E57" s="207"/>
      <c r="F57" s="207"/>
      <c r="G57" s="208"/>
      <c r="H57" s="211"/>
      <c r="I57" s="2"/>
      <c r="J57" s="199"/>
      <c r="K57" s="227"/>
      <c r="L57" s="228"/>
      <c r="M57" s="228"/>
      <c r="N57" s="229"/>
      <c r="O57" s="211"/>
      <c r="T57" s="2"/>
    </row>
    <row r="58" spans="1:21" s="4" customFormat="1" x14ac:dyDescent="0.15">
      <c r="A58" s="2"/>
      <c r="B58" s="129" t="str">
        <f>B15</f>
        <v>JAASIEL INGENIERIA S.A.S.</v>
      </c>
      <c r="C58" s="212" t="s">
        <v>18</v>
      </c>
      <c r="D58" s="213"/>
      <c r="E58" s="213"/>
      <c r="F58" s="213"/>
      <c r="G58" s="214"/>
      <c r="H58" s="129">
        <v>0</v>
      </c>
      <c r="I58" s="2"/>
      <c r="J58" s="129" t="str">
        <f>B15</f>
        <v>JAASIEL INGENIERIA S.A.S.</v>
      </c>
      <c r="K58" s="212" t="s">
        <v>18</v>
      </c>
      <c r="L58" s="213"/>
      <c r="M58" s="213"/>
      <c r="N58" s="214"/>
      <c r="O58" s="129">
        <v>0</v>
      </c>
      <c r="T58" s="2"/>
    </row>
    <row r="59" spans="1:21" s="4" customFormat="1" x14ac:dyDescent="0.15">
      <c r="A59" s="2"/>
      <c r="B59" s="129"/>
      <c r="C59" s="215"/>
      <c r="D59" s="216"/>
      <c r="E59" s="216"/>
      <c r="F59" s="216"/>
      <c r="G59" s="217"/>
      <c r="H59" s="129"/>
      <c r="I59" s="2"/>
      <c r="J59" s="129"/>
      <c r="K59" s="215"/>
      <c r="L59" s="216"/>
      <c r="M59" s="216"/>
      <c r="N59" s="217"/>
      <c r="O59" s="129"/>
      <c r="T59" s="2"/>
    </row>
    <row r="60" spans="1:21" s="4" customFormat="1" x14ac:dyDescent="0.15">
      <c r="A60" s="2"/>
      <c r="B60" s="129"/>
      <c r="C60" s="218"/>
      <c r="D60" s="219"/>
      <c r="E60" s="219"/>
      <c r="F60" s="219"/>
      <c r="G60" s="220"/>
      <c r="H60" s="129"/>
      <c r="I60" s="2"/>
      <c r="J60" s="129"/>
      <c r="K60" s="218"/>
      <c r="L60" s="219"/>
      <c r="M60" s="219"/>
      <c r="N60" s="220"/>
      <c r="O60" s="129"/>
      <c r="T60" s="2"/>
    </row>
    <row r="61" spans="1:21" s="4" customFormat="1" ht="85" customHeight="1" thickBot="1" x14ac:dyDescent="0.2">
      <c r="A61" s="2"/>
      <c r="B61" s="2"/>
      <c r="C61" s="2"/>
      <c r="D61" s="2"/>
      <c r="E61" s="2"/>
      <c r="F61" s="2"/>
      <c r="G61" s="2"/>
      <c r="H61" s="2"/>
      <c r="I61" s="2"/>
      <c r="J61" s="2"/>
      <c r="K61" s="2"/>
      <c r="L61" s="3"/>
      <c r="M61" s="3"/>
      <c r="N61" s="3"/>
      <c r="O61" s="3"/>
      <c r="U61" s="2"/>
    </row>
    <row r="62" spans="1:21" s="4" customFormat="1" ht="65.25" customHeight="1" thickBot="1" x14ac:dyDescent="0.2">
      <c r="A62" s="2"/>
      <c r="B62" s="52" t="s">
        <v>14</v>
      </c>
      <c r="C62" s="95">
        <f>J33+K32+M32+N32+G48+M48</f>
        <v>31.25</v>
      </c>
      <c r="D62" s="2"/>
      <c r="E62" s="2"/>
      <c r="F62" s="2"/>
      <c r="G62" s="2"/>
      <c r="H62" s="2"/>
      <c r="I62" s="2"/>
      <c r="J62" s="2"/>
      <c r="K62" s="2"/>
      <c r="L62" s="3"/>
      <c r="M62" s="3"/>
      <c r="N62" s="3"/>
      <c r="O62" s="3"/>
      <c r="U62" s="2"/>
    </row>
    <row r="63" spans="1:21" s="4" customFormat="1" x14ac:dyDescent="0.15">
      <c r="A63" s="2"/>
      <c r="D63" s="2"/>
      <c r="E63" s="2"/>
      <c r="F63" s="2"/>
      <c r="G63" s="2"/>
      <c r="H63" s="2"/>
      <c r="I63" s="2"/>
      <c r="J63" s="2"/>
      <c r="K63" s="2"/>
      <c r="L63" s="3"/>
      <c r="M63" s="3"/>
      <c r="N63" s="3"/>
      <c r="O63" s="3"/>
      <c r="U63" s="2"/>
    </row>
  </sheetData>
  <mergeCells count="68">
    <mergeCell ref="D17:G17"/>
    <mergeCell ref="L15:M17"/>
    <mergeCell ref="N17:O17"/>
    <mergeCell ref="P15:P17"/>
    <mergeCell ref="C15:C17"/>
    <mergeCell ref="D16:G16"/>
    <mergeCell ref="N16:O16"/>
    <mergeCell ref="D15:G15"/>
    <mergeCell ref="N15:O15"/>
    <mergeCell ref="B15:B17"/>
    <mergeCell ref="O54:O57"/>
    <mergeCell ref="B58:B60"/>
    <mergeCell ref="C58:G60"/>
    <mergeCell ref="H58:H60"/>
    <mergeCell ref="J58:J60"/>
    <mergeCell ref="K58:N60"/>
    <mergeCell ref="O58:O60"/>
    <mergeCell ref="C51:G51"/>
    <mergeCell ref="B54:B57"/>
    <mergeCell ref="C54:G57"/>
    <mergeCell ref="H54:H57"/>
    <mergeCell ref="J54:J57"/>
    <mergeCell ref="K54:N57"/>
    <mergeCell ref="M41:M47"/>
    <mergeCell ref="B48:B50"/>
    <mergeCell ref="C48:F50"/>
    <mergeCell ref="G48:G50"/>
    <mergeCell ref="I48:I50"/>
    <mergeCell ref="J48:L50"/>
    <mergeCell ref="M48:M50"/>
    <mergeCell ref="N32:N33"/>
    <mergeCell ref="G33:H33"/>
    <mergeCell ref="B40:G40"/>
    <mergeCell ref="I40:M40"/>
    <mergeCell ref="B41:B47"/>
    <mergeCell ref="C41:F47"/>
    <mergeCell ref="G41:G47"/>
    <mergeCell ref="I41:I47"/>
    <mergeCell ref="J41:L47"/>
    <mergeCell ref="B31:B32"/>
    <mergeCell ref="C31:C32"/>
    <mergeCell ref="G31:J31"/>
    <mergeCell ref="G32:H32"/>
    <mergeCell ref="K32:L33"/>
    <mergeCell ref="M32:M33"/>
    <mergeCell ref="C33:E35"/>
    <mergeCell ref="F24:K24"/>
    <mergeCell ref="B29:P29"/>
    <mergeCell ref="B30:E30"/>
    <mergeCell ref="G30:J30"/>
    <mergeCell ref="K30:L31"/>
    <mergeCell ref="M30:M31"/>
    <mergeCell ref="N30:N31"/>
    <mergeCell ref="J10:J14"/>
    <mergeCell ref="K10:K14"/>
    <mergeCell ref="L10:M14"/>
    <mergeCell ref="N10:O14"/>
    <mergeCell ref="P10:P14"/>
    <mergeCell ref="A2:P2"/>
    <mergeCell ref="A4:P4"/>
    <mergeCell ref="A5:O5"/>
    <mergeCell ref="A6:O6"/>
    <mergeCell ref="B8:P8"/>
    <mergeCell ref="B10:B14"/>
    <mergeCell ref="C10:C14"/>
    <mergeCell ref="D10:G14"/>
    <mergeCell ref="H10:H14"/>
    <mergeCell ref="I10:I14"/>
  </mergeCells>
  <pageMargins left="0.7" right="0.7" top="0.75" bottom="0.75" header="0.3" footer="0.3"/>
  <pageSetup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1:D43"/>
  <sheetViews>
    <sheetView topLeftCell="A20" workbookViewId="0">
      <selection activeCell="D41" sqref="D41"/>
    </sheetView>
  </sheetViews>
  <sheetFormatPr baseColWidth="10" defaultRowHeight="13" x14ac:dyDescent="0.15"/>
  <cols>
    <col min="4" max="4" width="13.33203125" bestFit="1" customWidth="1"/>
  </cols>
  <sheetData>
    <row r="1" spans="3:4" ht="14" thickBot="1" x14ac:dyDescent="0.2"/>
    <row r="2" spans="3:4" ht="45" x14ac:dyDescent="0.15">
      <c r="C2" s="30" t="s">
        <v>16</v>
      </c>
      <c r="D2" s="31" t="s">
        <v>17</v>
      </c>
    </row>
    <row r="3" spans="3:4" x14ac:dyDescent="0.15">
      <c r="C3" s="32">
        <v>1984</v>
      </c>
      <c r="D3" s="33">
        <v>11298</v>
      </c>
    </row>
    <row r="4" spans="3:4" x14ac:dyDescent="0.15">
      <c r="C4" s="34">
        <v>1985</v>
      </c>
      <c r="D4" s="35">
        <v>13558</v>
      </c>
    </row>
    <row r="5" spans="3:4" x14ac:dyDescent="0.15">
      <c r="C5" s="32">
        <v>1986</v>
      </c>
      <c r="D5" s="33">
        <v>16811</v>
      </c>
    </row>
    <row r="6" spans="3:4" x14ac:dyDescent="0.15">
      <c r="C6" s="34">
        <v>1987</v>
      </c>
      <c r="D6" s="35">
        <v>20510</v>
      </c>
    </row>
    <row r="7" spans="3:4" x14ac:dyDescent="0.15">
      <c r="C7" s="32">
        <v>1988</v>
      </c>
      <c r="D7" s="33">
        <v>25637</v>
      </c>
    </row>
    <row r="8" spans="3:4" x14ac:dyDescent="0.15">
      <c r="C8" s="34">
        <v>1989</v>
      </c>
      <c r="D8" s="35">
        <v>32560</v>
      </c>
    </row>
    <row r="9" spans="3:4" x14ac:dyDescent="0.15">
      <c r="C9" s="32">
        <v>1990</v>
      </c>
      <c r="D9" s="33">
        <v>41025</v>
      </c>
    </row>
    <row r="10" spans="3:4" x14ac:dyDescent="0.15">
      <c r="C10" s="34">
        <v>1991</v>
      </c>
      <c r="D10" s="35">
        <v>51720</v>
      </c>
    </row>
    <row r="11" spans="3:4" x14ac:dyDescent="0.15">
      <c r="C11" s="32">
        <v>1992</v>
      </c>
      <c r="D11" s="33">
        <v>65190</v>
      </c>
    </row>
    <row r="12" spans="3:4" x14ac:dyDescent="0.15">
      <c r="C12" s="34">
        <v>1993</v>
      </c>
      <c r="D12" s="35">
        <v>81510</v>
      </c>
    </row>
    <row r="13" spans="3:4" x14ac:dyDescent="0.15">
      <c r="C13" s="32">
        <v>1994</v>
      </c>
      <c r="D13" s="33">
        <v>98700</v>
      </c>
    </row>
    <row r="14" spans="3:4" x14ac:dyDescent="0.15">
      <c r="C14" s="34">
        <v>1995</v>
      </c>
      <c r="D14" s="35">
        <v>118934</v>
      </c>
    </row>
    <row r="15" spans="3:4" x14ac:dyDescent="0.15">
      <c r="C15" s="32">
        <v>1996</v>
      </c>
      <c r="D15" s="33">
        <v>142125</v>
      </c>
    </row>
    <row r="16" spans="3:4" x14ac:dyDescent="0.15">
      <c r="C16" s="34">
        <v>1997</v>
      </c>
      <c r="D16" s="35">
        <v>172005</v>
      </c>
    </row>
    <row r="17" spans="3:4" x14ac:dyDescent="0.15">
      <c r="C17" s="32">
        <v>1998</v>
      </c>
      <c r="D17" s="33">
        <v>203826</v>
      </c>
    </row>
    <row r="18" spans="3:4" x14ac:dyDescent="0.15">
      <c r="C18" s="34">
        <v>1999</v>
      </c>
      <c r="D18" s="35">
        <v>236460</v>
      </c>
    </row>
    <row r="19" spans="3:4" x14ac:dyDescent="0.15">
      <c r="C19" s="32">
        <v>2000</v>
      </c>
      <c r="D19" s="33">
        <v>260100</v>
      </c>
    </row>
    <row r="20" spans="3:4" x14ac:dyDescent="0.15">
      <c r="C20" s="34">
        <v>2001</v>
      </c>
      <c r="D20" s="35">
        <v>286000</v>
      </c>
    </row>
    <row r="21" spans="3:4" x14ac:dyDescent="0.15">
      <c r="C21" s="32">
        <v>2002</v>
      </c>
      <c r="D21" s="33">
        <v>309000</v>
      </c>
    </row>
    <row r="22" spans="3:4" x14ac:dyDescent="0.15">
      <c r="C22" s="34">
        <v>2003</v>
      </c>
      <c r="D22" s="35">
        <v>332000</v>
      </c>
    </row>
    <row r="23" spans="3:4" x14ac:dyDescent="0.15">
      <c r="C23" s="32">
        <v>2004</v>
      </c>
      <c r="D23" s="33">
        <v>358000</v>
      </c>
    </row>
    <row r="24" spans="3:4" x14ac:dyDescent="0.15">
      <c r="C24" s="34">
        <v>2005</v>
      </c>
      <c r="D24" s="35">
        <v>381500</v>
      </c>
    </row>
    <row r="25" spans="3:4" x14ac:dyDescent="0.15">
      <c r="C25" s="32">
        <v>2006</v>
      </c>
      <c r="D25" s="33">
        <v>408000</v>
      </c>
    </row>
    <row r="26" spans="3:4" x14ac:dyDescent="0.15">
      <c r="C26" s="34">
        <v>2007</v>
      </c>
      <c r="D26" s="35">
        <v>433700</v>
      </c>
    </row>
    <row r="27" spans="3:4" x14ac:dyDescent="0.15">
      <c r="C27" s="32">
        <v>2008</v>
      </c>
      <c r="D27" s="33">
        <v>461500</v>
      </c>
    </row>
    <row r="28" spans="3:4" x14ac:dyDescent="0.15">
      <c r="C28" s="34">
        <v>2009</v>
      </c>
      <c r="D28" s="35">
        <v>496900</v>
      </c>
    </row>
    <row r="29" spans="3:4" x14ac:dyDescent="0.15">
      <c r="C29" s="32">
        <v>2010</v>
      </c>
      <c r="D29" s="33">
        <v>515000</v>
      </c>
    </row>
    <row r="30" spans="3:4" x14ac:dyDescent="0.15">
      <c r="C30" s="34">
        <v>2011</v>
      </c>
      <c r="D30" s="35">
        <v>535600</v>
      </c>
    </row>
    <row r="31" spans="3:4" x14ac:dyDescent="0.15">
      <c r="C31" s="32">
        <v>2012</v>
      </c>
      <c r="D31" s="33">
        <v>566700</v>
      </c>
    </row>
    <row r="32" spans="3:4" x14ac:dyDescent="0.15">
      <c r="C32" s="34">
        <v>2013</v>
      </c>
      <c r="D32" s="35">
        <v>589500</v>
      </c>
    </row>
    <row r="33" spans="3:4" x14ac:dyDescent="0.15">
      <c r="C33" s="32">
        <v>2014</v>
      </c>
      <c r="D33" s="33">
        <v>616000</v>
      </c>
    </row>
    <row r="34" spans="3:4" x14ac:dyDescent="0.15">
      <c r="C34" s="34">
        <v>2015</v>
      </c>
      <c r="D34" s="35">
        <v>644350</v>
      </c>
    </row>
    <row r="35" spans="3:4" x14ac:dyDescent="0.15">
      <c r="C35" s="32">
        <v>2016</v>
      </c>
      <c r="D35" s="33">
        <v>689455</v>
      </c>
    </row>
    <row r="36" spans="3:4" x14ac:dyDescent="0.15">
      <c r="C36" s="34">
        <v>2017</v>
      </c>
      <c r="D36" s="35">
        <v>737717</v>
      </c>
    </row>
    <row r="37" spans="3:4" x14ac:dyDescent="0.15">
      <c r="C37" s="32">
        <v>2018</v>
      </c>
      <c r="D37" s="33">
        <v>781242</v>
      </c>
    </row>
    <row r="38" spans="3:4" x14ac:dyDescent="0.15">
      <c r="C38" s="34">
        <v>2019</v>
      </c>
      <c r="D38" s="35">
        <v>828116</v>
      </c>
    </row>
    <row r="39" spans="3:4" x14ac:dyDescent="0.15">
      <c r="C39" s="32">
        <v>2020</v>
      </c>
      <c r="D39" s="33">
        <v>877803</v>
      </c>
    </row>
    <row r="40" spans="3:4" x14ac:dyDescent="0.15">
      <c r="C40" s="34">
        <v>2021</v>
      </c>
      <c r="D40" s="35">
        <v>908526</v>
      </c>
    </row>
    <row r="41" spans="3:4" x14ac:dyDescent="0.15">
      <c r="C41" s="36">
        <v>2022</v>
      </c>
      <c r="D41" s="37">
        <v>1000000</v>
      </c>
    </row>
    <row r="42" spans="3:4" x14ac:dyDescent="0.15">
      <c r="C42" s="72">
        <v>2023</v>
      </c>
      <c r="D42" s="73">
        <v>1160000</v>
      </c>
    </row>
    <row r="43" spans="3:4" ht="14" thickBot="1" x14ac:dyDescent="0.2">
      <c r="C43" s="74">
        <v>2024</v>
      </c>
      <c r="D43" s="75">
        <v>1300000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CONSORCIO INTERCONDI - DHE 02</vt:lpstr>
      <vt:lpstr>CONSORCIO YERBABUENA</vt:lpstr>
      <vt:lpstr>CONSORCIO CAMINOS 2021</vt:lpstr>
      <vt:lpstr>CONSORCIO MEJORAMIENTO KBF</vt:lpstr>
      <vt:lpstr>GKAIROS SAS</vt:lpstr>
      <vt:lpstr>JAASIEL SAS</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Microsoft Office User</cp:lastModifiedBy>
  <dcterms:created xsi:type="dcterms:W3CDTF">1996-11-27T10:00:04Z</dcterms:created>
  <dcterms:modified xsi:type="dcterms:W3CDTF">2024-08-15T01:04:45Z</dcterms:modified>
</cp:coreProperties>
</file>