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Gestion 2024\Selección Abreviada\Estudio Previo 37862\Publicación SECOP\Informe de evaluación\Técnico\"/>
    </mc:Choice>
  </mc:AlternateContent>
  <xr:revisionPtr revIDLastSave="0" documentId="13_ncr:1_{8C5E8E4A-ABC8-4DB1-8532-857BCEE2354F}" xr6:coauthVersionLast="47" xr6:coauthVersionMax="47" xr10:uidLastSave="{00000000-0000-0000-0000-000000000000}"/>
  <workbookProtection workbookAlgorithmName="SHA-512" workbookHashValue="t3Y/JbBnRIMVdPJauAB2swvgMBKKu2vVg7toue4rAlpuDboQA/7Ybi/wIoznXYy3oKmIEeicyx+TiX4Eo0aeag==" workbookSaltValue="DU1nMFSMxEI6cDVXkdFR3g==" workbookSpinCount="100000" lockStructure="1"/>
  <bookViews>
    <workbookView xWindow="28680" yWindow="-45" windowWidth="21840" windowHeight="13020" activeTab="7" xr2:uid="{00000000-000D-0000-FFFF-FFFF00000000}"/>
  </bookViews>
  <sheets>
    <sheet name="PROPONENTES" sheetId="123" r:id="rId1"/>
    <sheet name="formulario 4" sheetId="100" state="hidden" r:id="rId2"/>
    <sheet name="formulario 5" sheetId="101" state="hidden" r:id="rId3"/>
    <sheet name="Formulario 1" sheetId="96" r:id="rId4"/>
    <sheet name="CORRECCIÓN" sheetId="112" r:id="rId5"/>
    <sheet name="RESUMEN" sheetId="111" r:id="rId6"/>
    <sheet name="PRECIO" sheetId="127" r:id="rId7"/>
    <sheet name="ORDEN" sheetId="128" r:id="rId8"/>
  </sheets>
  <definedNames>
    <definedName name="_Fill" localSheetId="4" hidden="1">#REF!</definedName>
    <definedName name="_Fill" localSheetId="3" hidden="1">#REF!</definedName>
    <definedName name="_Fill" localSheetId="0" hidden="1">#REF!</definedName>
    <definedName name="_Fill" hidden="1">#REF!</definedName>
    <definedName name="_xlnm._FilterDatabase" localSheetId="4" hidden="1">CORRECCIÓN!$A$16:$I$22</definedName>
    <definedName name="_xlnm._FilterDatabase" localSheetId="3" hidden="1">'Formulario 1'!$A$12:$AT$12</definedName>
    <definedName name="_xlnm._FilterDatabase" localSheetId="7" hidden="1">ORDEN!$B$13:$E$13</definedName>
    <definedName name="_xlnm._FilterDatabase" localSheetId="0" hidden="1">PROPONENTES!$A$15:$C$15</definedName>
    <definedName name="_xlnm._FilterDatabase" localSheetId="5" hidden="1">RESUMEN!$A$12:$S$19</definedName>
    <definedName name="_xlnm.Print_Area" localSheetId="4">CORRECCIÓN!$A$1:$I$23</definedName>
    <definedName name="_xlnm.Print_Area" localSheetId="3">'Formulario 1'!$A$1:$X$126</definedName>
    <definedName name="_xlnm.Print_Area" localSheetId="2">'formulario 5'!$A$1:$G$55</definedName>
    <definedName name="_xlnm.Print_Area" localSheetId="7">ORDEN!$A$1:$F$23</definedName>
    <definedName name="_xlnm.Print_Area" localSheetId="6">PRECIO!$A$1:$E$44</definedName>
    <definedName name="_xlnm.Print_Area" localSheetId="0">PROPONENTES!$A$1:$C$21</definedName>
    <definedName name="_xlnm.Print_Area" localSheetId="5">RESUMEN!$A$1:$S$21</definedName>
    <definedName name="solver_adj" localSheetId="3" hidden="1">'Formulario 1'!#REF!</definedName>
    <definedName name="solver_cvg" localSheetId="3" hidden="1">0.0001</definedName>
    <definedName name="solver_drv" localSheetId="3" hidden="1">1</definedName>
    <definedName name="solver_est" localSheetId="3" hidden="1">1</definedName>
    <definedName name="solver_itr" localSheetId="3" hidden="1">100</definedName>
    <definedName name="solver_lin" localSheetId="3" hidden="1">2</definedName>
    <definedName name="solver_neg" localSheetId="3" hidden="1">2</definedName>
    <definedName name="solver_num" localSheetId="3" hidden="1">0</definedName>
    <definedName name="solver_nwt" localSheetId="3" hidden="1">1</definedName>
    <definedName name="solver_opt" localSheetId="3" hidden="1">'Formulario 1'!#REF!</definedName>
    <definedName name="solver_pre" localSheetId="3" hidden="1">0.000001</definedName>
    <definedName name="solver_scl" localSheetId="3" hidden="1">2</definedName>
    <definedName name="solver_sho" localSheetId="3" hidden="1">2</definedName>
    <definedName name="solver_tim" localSheetId="3" hidden="1">100</definedName>
    <definedName name="solver_tol" localSheetId="3" hidden="1">0.05</definedName>
    <definedName name="solver_typ" localSheetId="3" hidden="1">3</definedName>
    <definedName name="solver_val" localSheetId="3" hidden="1">19191791</definedName>
    <definedName name="_xlnm.Print_Titles" localSheetId="3">'Formulario 1'!$A:$F,'Formulario 1'!$1:$12</definedName>
    <definedName name="_xlnm.Print_Titles" localSheetId="0">PROPONENTES!$1:$15</definedName>
    <definedName name="_xlnm.Print_Titles" localSheetId="5">RESUMEN!$1:$13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3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yuf" localSheetId="1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localSheetId="0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" i="96" l="1"/>
  <c r="I122" i="96" l="1"/>
  <c r="H39" i="127" l="1"/>
  <c r="H40" i="127"/>
  <c r="H41" i="127"/>
  <c r="H42" i="127"/>
  <c r="H43" i="127"/>
  <c r="H38" i="127"/>
  <c r="C32" i="127"/>
  <c r="C31" i="127"/>
  <c r="C29" i="127"/>
  <c r="C25" i="127"/>
  <c r="X122" i="96"/>
  <c r="X109" i="96"/>
  <c r="X108" i="96" s="1"/>
  <c r="X107" i="96" s="1"/>
  <c r="X106" i="96"/>
  <c r="X105" i="96"/>
  <c r="X104" i="96" s="1"/>
  <c r="X103" i="96" s="1"/>
  <c r="X102" i="96"/>
  <c r="X101" i="96"/>
  <c r="X100" i="96" s="1"/>
  <c r="X99" i="96"/>
  <c r="X98" i="96"/>
  <c r="X97" i="96"/>
  <c r="X94" i="96"/>
  <c r="X93" i="96" s="1"/>
  <c r="X92" i="96" s="1"/>
  <c r="X91" i="96"/>
  <c r="X90" i="96" s="1"/>
  <c r="X89" i="96"/>
  <c r="X88" i="96"/>
  <c r="X87" i="96"/>
  <c r="X85" i="96"/>
  <c r="X84" i="96" s="1"/>
  <c r="X83" i="96"/>
  <c r="X82" i="96"/>
  <c r="X81" i="96"/>
  <c r="X80" i="96"/>
  <c r="X77" i="96"/>
  <c r="X75" i="96" s="1"/>
  <c r="X73" i="96"/>
  <c r="X72" i="96" s="1"/>
  <c r="X71" i="96"/>
  <c r="X70" i="96" s="1"/>
  <c r="X67" i="96"/>
  <c r="X66" i="96" s="1"/>
  <c r="X65" i="96" s="1"/>
  <c r="X64" i="96"/>
  <c r="X63" i="96"/>
  <c r="X61" i="96"/>
  <c r="X60" i="96" s="1"/>
  <c r="X58" i="96"/>
  <c r="X57" i="96" s="1"/>
  <c r="X56" i="96" s="1"/>
  <c r="X55" i="96"/>
  <c r="X54" i="96" s="1"/>
  <c r="X53" i="96"/>
  <c r="X52" i="96"/>
  <c r="X51" i="96"/>
  <c r="X50" i="96"/>
  <c r="X49" i="96"/>
  <c r="X48" i="96"/>
  <c r="X47" i="96"/>
  <c r="X44" i="96"/>
  <c r="X43" i="96"/>
  <c r="X40" i="96"/>
  <c r="X39" i="96"/>
  <c r="X38" i="96"/>
  <c r="X37" i="96" s="1"/>
  <c r="X36" i="96"/>
  <c r="X35" i="96" s="1"/>
  <c r="X33" i="96"/>
  <c r="X32" i="96"/>
  <c r="X31" i="96"/>
  <c r="X30" i="96"/>
  <c r="X29" i="96"/>
  <c r="X27" i="96"/>
  <c r="X26" i="96" s="1"/>
  <c r="X25" i="96"/>
  <c r="X24" i="96"/>
  <c r="X22" i="96" s="1"/>
  <c r="X20" i="96"/>
  <c r="X19" i="96"/>
  <c r="X18" i="96"/>
  <c r="X17" i="96" s="1"/>
  <c r="X16" i="96"/>
  <c r="X15" i="96" s="1"/>
  <c r="U122" i="96"/>
  <c r="U109" i="96"/>
  <c r="U108" i="96" s="1"/>
  <c r="U107" i="96" s="1"/>
  <c r="U106" i="96"/>
  <c r="U105" i="96"/>
  <c r="U102" i="96"/>
  <c r="U101" i="96"/>
  <c r="U100" i="96" s="1"/>
  <c r="U99" i="96"/>
  <c r="U98" i="96"/>
  <c r="U97" i="96"/>
  <c r="U96" i="96" s="1"/>
  <c r="U94" i="96"/>
  <c r="U93" i="96" s="1"/>
  <c r="U92" i="96" s="1"/>
  <c r="U91" i="96"/>
  <c r="U90" i="96" s="1"/>
  <c r="U89" i="96"/>
  <c r="U88" i="96"/>
  <c r="U87" i="96"/>
  <c r="U85" i="96"/>
  <c r="U84" i="96" s="1"/>
  <c r="U83" i="96"/>
  <c r="U82" i="96"/>
  <c r="U81" i="96"/>
  <c r="U80" i="96"/>
  <c r="U78" i="96" s="1"/>
  <c r="U77" i="96"/>
  <c r="U75" i="96" s="1"/>
  <c r="U73" i="96"/>
  <c r="U72" i="96" s="1"/>
  <c r="U71" i="96"/>
  <c r="U70" i="96" s="1"/>
  <c r="U69" i="96" s="1"/>
  <c r="U67" i="96"/>
  <c r="U66" i="96" s="1"/>
  <c r="U65" i="96" s="1"/>
  <c r="U64" i="96"/>
  <c r="U63" i="96"/>
  <c r="U61" i="96"/>
  <c r="U60" i="96" s="1"/>
  <c r="U58" i="96"/>
  <c r="U57" i="96" s="1"/>
  <c r="U56" i="96" s="1"/>
  <c r="U55" i="96"/>
  <c r="U54" i="96" s="1"/>
  <c r="U53" i="96"/>
  <c r="U52" i="96"/>
  <c r="U51" i="96"/>
  <c r="U50" i="96"/>
  <c r="U49" i="96"/>
  <c r="U48" i="96"/>
  <c r="U45" i="96" s="1"/>
  <c r="U47" i="96"/>
  <c r="U44" i="96"/>
  <c r="U43" i="96"/>
  <c r="U42" i="96"/>
  <c r="U40" i="96"/>
  <c r="U39" i="96" s="1"/>
  <c r="U38" i="96"/>
  <c r="U37" i="96" s="1"/>
  <c r="U36" i="96"/>
  <c r="U35" i="96" s="1"/>
  <c r="U33" i="96"/>
  <c r="U32" i="96" s="1"/>
  <c r="U31" i="96"/>
  <c r="U30" i="96"/>
  <c r="U29" i="96"/>
  <c r="U28" i="96"/>
  <c r="U27" i="96"/>
  <c r="U26" i="96" s="1"/>
  <c r="U25" i="96"/>
  <c r="U24" i="96"/>
  <c r="U20" i="96"/>
  <c r="U19" i="96" s="1"/>
  <c r="U18" i="96"/>
  <c r="U17" i="96"/>
  <c r="U16" i="96"/>
  <c r="U15" i="96" s="1"/>
  <c r="R122" i="96"/>
  <c r="R109" i="96"/>
  <c r="R108" i="96"/>
  <c r="R107" i="96" s="1"/>
  <c r="R106" i="96"/>
  <c r="R105" i="96"/>
  <c r="R102" i="96"/>
  <c r="R101" i="96"/>
  <c r="R100" i="96" s="1"/>
  <c r="R99" i="96"/>
  <c r="R98" i="96"/>
  <c r="R97" i="96"/>
  <c r="R94" i="96"/>
  <c r="R93" i="96"/>
  <c r="R92" i="96" s="1"/>
  <c r="R91" i="96"/>
  <c r="R90" i="96" s="1"/>
  <c r="R89" i="96"/>
  <c r="R88" i="96"/>
  <c r="R87" i="96"/>
  <c r="R85" i="96"/>
  <c r="R84" i="96" s="1"/>
  <c r="R83" i="96"/>
  <c r="R82" i="96"/>
  <c r="R81" i="96"/>
  <c r="R80" i="96"/>
  <c r="R77" i="96"/>
  <c r="R75" i="96" s="1"/>
  <c r="R73" i="96"/>
  <c r="R72" i="96" s="1"/>
  <c r="R69" i="96" s="1"/>
  <c r="R71" i="96"/>
  <c r="R70" i="96"/>
  <c r="R67" i="96"/>
  <c r="R66" i="96" s="1"/>
  <c r="R65" i="96" s="1"/>
  <c r="R64" i="96"/>
  <c r="R63" i="96"/>
  <c r="R62" i="96" s="1"/>
  <c r="R61" i="96"/>
  <c r="R60" i="96" s="1"/>
  <c r="R59" i="96" s="1"/>
  <c r="R58" i="96"/>
  <c r="R57" i="96"/>
  <c r="R56" i="96" s="1"/>
  <c r="R55" i="96"/>
  <c r="R54" i="96" s="1"/>
  <c r="R53" i="96"/>
  <c r="R52" i="96"/>
  <c r="R51" i="96"/>
  <c r="R50" i="96"/>
  <c r="R49" i="96"/>
  <c r="R48" i="96"/>
  <c r="R47" i="96"/>
  <c r="R44" i="96"/>
  <c r="R43" i="96"/>
  <c r="R42" i="96" s="1"/>
  <c r="R40" i="96"/>
  <c r="R39" i="96" s="1"/>
  <c r="R38" i="96"/>
  <c r="R37" i="96" s="1"/>
  <c r="R36" i="96"/>
  <c r="R35" i="96" s="1"/>
  <c r="R33" i="96"/>
  <c r="R32" i="96" s="1"/>
  <c r="R31" i="96"/>
  <c r="R30" i="96"/>
  <c r="R29" i="96"/>
  <c r="R27" i="96"/>
  <c r="R26" i="96" s="1"/>
  <c r="R25" i="96"/>
  <c r="R24" i="96"/>
  <c r="R22" i="96" s="1"/>
  <c r="R20" i="96"/>
  <c r="R19" i="96" s="1"/>
  <c r="R18" i="96"/>
  <c r="R17" i="96" s="1"/>
  <c r="R16" i="96"/>
  <c r="R15" i="96" s="1"/>
  <c r="O122" i="96"/>
  <c r="O109" i="96"/>
  <c r="O108" i="96" s="1"/>
  <c r="O107" i="96" s="1"/>
  <c r="O106" i="96"/>
  <c r="O105" i="96"/>
  <c r="O102" i="96"/>
  <c r="O101" i="96"/>
  <c r="O100" i="96" s="1"/>
  <c r="O99" i="96"/>
  <c r="O98" i="96"/>
  <c r="O96" i="96" s="1"/>
  <c r="O97" i="96"/>
  <c r="O94" i="96"/>
  <c r="O93" i="96" s="1"/>
  <c r="O92" i="96" s="1"/>
  <c r="O91" i="96"/>
  <c r="O90" i="96"/>
  <c r="O89" i="96"/>
  <c r="O88" i="96"/>
  <c r="O87" i="96"/>
  <c r="O85" i="96"/>
  <c r="O84" i="96" s="1"/>
  <c r="O83" i="96"/>
  <c r="O82" i="96"/>
  <c r="O81" i="96"/>
  <c r="O80" i="96"/>
  <c r="O77" i="96"/>
  <c r="O75" i="96" s="1"/>
  <c r="O73" i="96"/>
  <c r="O72" i="96" s="1"/>
  <c r="O71" i="96"/>
  <c r="O70" i="96"/>
  <c r="O67" i="96"/>
  <c r="O66" i="96" s="1"/>
  <c r="O65" i="96" s="1"/>
  <c r="O64" i="96"/>
  <c r="O63" i="96"/>
  <c r="O61" i="96"/>
  <c r="O60" i="96" s="1"/>
  <c r="O58" i="96"/>
  <c r="O57" i="96"/>
  <c r="O56" i="96" s="1"/>
  <c r="O55" i="96"/>
  <c r="O54" i="96" s="1"/>
  <c r="O53" i="96"/>
  <c r="O52" i="96"/>
  <c r="O51" i="96"/>
  <c r="O50" i="96"/>
  <c r="O49" i="96"/>
  <c r="O48" i="96"/>
  <c r="O47" i="96"/>
  <c r="O44" i="96"/>
  <c r="O43" i="96"/>
  <c r="O42" i="96" s="1"/>
  <c r="O40" i="96"/>
  <c r="O39" i="96"/>
  <c r="O38" i="96"/>
  <c r="O37" i="96" s="1"/>
  <c r="O36" i="96"/>
  <c r="O35" i="96" s="1"/>
  <c r="O33" i="96"/>
  <c r="O32" i="96"/>
  <c r="O31" i="96"/>
  <c r="O30" i="96"/>
  <c r="O29" i="96"/>
  <c r="O28" i="96" s="1"/>
  <c r="O27" i="96"/>
  <c r="O26" i="96" s="1"/>
  <c r="O25" i="96"/>
  <c r="O24" i="96"/>
  <c r="O20" i="96"/>
  <c r="O19" i="96" s="1"/>
  <c r="O18" i="96"/>
  <c r="O17" i="96" s="1"/>
  <c r="O16" i="96"/>
  <c r="O15" i="96" s="1"/>
  <c r="L122" i="96"/>
  <c r="L109" i="96"/>
  <c r="L108" i="96"/>
  <c r="L107" i="96" s="1"/>
  <c r="L106" i="96"/>
  <c r="L105" i="96"/>
  <c r="L104" i="96" s="1"/>
  <c r="L103" i="96" s="1"/>
  <c r="L102" i="96"/>
  <c r="L101" i="96"/>
  <c r="L100" i="96"/>
  <c r="L99" i="96"/>
  <c r="L98" i="96"/>
  <c r="L97" i="96"/>
  <c r="L94" i="96"/>
  <c r="L93" i="96" s="1"/>
  <c r="L92" i="96" s="1"/>
  <c r="L91" i="96"/>
  <c r="L90" i="96" s="1"/>
  <c r="L89" i="96"/>
  <c r="L88" i="96"/>
  <c r="L87" i="96"/>
  <c r="L85" i="96"/>
  <c r="L84" i="96" s="1"/>
  <c r="L83" i="96"/>
  <c r="L82" i="96"/>
  <c r="L81" i="96"/>
  <c r="L80" i="96"/>
  <c r="L77" i="96"/>
  <c r="L75" i="96" s="1"/>
  <c r="L73" i="96"/>
  <c r="L72" i="96" s="1"/>
  <c r="L71" i="96"/>
  <c r="L70" i="96" s="1"/>
  <c r="L67" i="96"/>
  <c r="L66" i="96" s="1"/>
  <c r="L65" i="96" s="1"/>
  <c r="L64" i="96"/>
  <c r="L63" i="96"/>
  <c r="L62" i="96" s="1"/>
  <c r="L61" i="96"/>
  <c r="L60" i="96" s="1"/>
  <c r="L58" i="96"/>
  <c r="L57" i="96"/>
  <c r="L56" i="96" s="1"/>
  <c r="L55" i="96"/>
  <c r="L54" i="96" s="1"/>
  <c r="L53" i="96"/>
  <c r="L52" i="96"/>
  <c r="L51" i="96"/>
  <c r="L50" i="96"/>
  <c r="L49" i="96"/>
  <c r="L48" i="96"/>
  <c r="L47" i="96"/>
  <c r="L44" i="96"/>
  <c r="L43" i="96"/>
  <c r="L42" i="96" s="1"/>
  <c r="L40" i="96"/>
  <c r="L39" i="96" s="1"/>
  <c r="L38" i="96"/>
  <c r="L37" i="96" s="1"/>
  <c r="L36" i="96"/>
  <c r="L35" i="96" s="1"/>
  <c r="L33" i="96"/>
  <c r="L32" i="96" s="1"/>
  <c r="L31" i="96"/>
  <c r="L30" i="96"/>
  <c r="L29" i="96"/>
  <c r="L28" i="96" s="1"/>
  <c r="L27" i="96"/>
  <c r="L26" i="96"/>
  <c r="L25" i="96"/>
  <c r="L24" i="96"/>
  <c r="L20" i="96"/>
  <c r="L19" i="96"/>
  <c r="L18" i="96"/>
  <c r="L17" i="96" s="1"/>
  <c r="L16" i="96"/>
  <c r="L15" i="96" s="1"/>
  <c r="L14" i="96" s="1"/>
  <c r="I109" i="96"/>
  <c r="I108" i="96" s="1"/>
  <c r="I107" i="96" s="1"/>
  <c r="I106" i="96"/>
  <c r="I105" i="96"/>
  <c r="I102" i="96"/>
  <c r="I101" i="96"/>
  <c r="I100" i="96" s="1"/>
  <c r="I99" i="96"/>
  <c r="I98" i="96"/>
  <c r="I97" i="96"/>
  <c r="I94" i="96"/>
  <c r="I93" i="96" s="1"/>
  <c r="I92" i="96" s="1"/>
  <c r="I91" i="96"/>
  <c r="I90" i="96" s="1"/>
  <c r="I89" i="96"/>
  <c r="I88" i="96"/>
  <c r="I87" i="96"/>
  <c r="I85" i="96"/>
  <c r="I84" i="96" s="1"/>
  <c r="I83" i="96"/>
  <c r="I82" i="96"/>
  <c r="I81" i="96"/>
  <c r="I80" i="96"/>
  <c r="I77" i="96"/>
  <c r="I75" i="96" s="1"/>
  <c r="I73" i="96"/>
  <c r="I72" i="96" s="1"/>
  <c r="I71" i="96"/>
  <c r="I70" i="96" s="1"/>
  <c r="I67" i="96"/>
  <c r="I66" i="96" s="1"/>
  <c r="I65" i="96" s="1"/>
  <c r="I64" i="96"/>
  <c r="I63" i="96"/>
  <c r="I61" i="96"/>
  <c r="I60" i="96" s="1"/>
  <c r="I58" i="96"/>
  <c r="I57" i="96" s="1"/>
  <c r="I56" i="96" s="1"/>
  <c r="I55" i="96"/>
  <c r="I54" i="96"/>
  <c r="I53" i="96"/>
  <c r="I52" i="96"/>
  <c r="I51" i="96"/>
  <c r="I50" i="96"/>
  <c r="I49" i="96"/>
  <c r="I48" i="96"/>
  <c r="I47" i="96"/>
  <c r="I44" i="96"/>
  <c r="I43" i="96"/>
  <c r="I40" i="96"/>
  <c r="I39" i="96" s="1"/>
  <c r="I38" i="96"/>
  <c r="I37" i="96" s="1"/>
  <c r="I36" i="96"/>
  <c r="I35" i="96" s="1"/>
  <c r="I33" i="96"/>
  <c r="I32" i="96" s="1"/>
  <c r="I31" i="96"/>
  <c r="I30" i="96"/>
  <c r="I29" i="96"/>
  <c r="I27" i="96"/>
  <c r="I26" i="96" s="1"/>
  <c r="I25" i="96"/>
  <c r="I24" i="96"/>
  <c r="I20" i="96"/>
  <c r="I19" i="96" s="1"/>
  <c r="I18" i="96"/>
  <c r="I17" i="96" s="1"/>
  <c r="I16" i="96"/>
  <c r="I15" i="96"/>
  <c r="F109" i="96"/>
  <c r="F108" i="96" s="1"/>
  <c r="F107" i="96" s="1"/>
  <c r="F106" i="96"/>
  <c r="F105" i="96"/>
  <c r="F102" i="96"/>
  <c r="F101" i="96"/>
  <c r="F99" i="96"/>
  <c r="F98" i="96"/>
  <c r="F97" i="96"/>
  <c r="F96" i="96" s="1"/>
  <c r="F94" i="96"/>
  <c r="F93" i="96" s="1"/>
  <c r="F92" i="96" s="1"/>
  <c r="F91" i="96"/>
  <c r="F90" i="96" s="1"/>
  <c r="F89" i="96"/>
  <c r="F88" i="96"/>
  <c r="F87" i="96"/>
  <c r="F85" i="96"/>
  <c r="F84" i="96" s="1"/>
  <c r="F83" i="96"/>
  <c r="F82" i="96"/>
  <c r="F81" i="96"/>
  <c r="F80" i="96"/>
  <c r="F77" i="96"/>
  <c r="F75" i="96" s="1"/>
  <c r="F73" i="96"/>
  <c r="F72" i="96" s="1"/>
  <c r="F71" i="96"/>
  <c r="F70" i="96" s="1"/>
  <c r="F69" i="96" s="1"/>
  <c r="F67" i="96"/>
  <c r="F66" i="96" s="1"/>
  <c r="F65" i="96" s="1"/>
  <c r="F64" i="96"/>
  <c r="F63" i="96"/>
  <c r="F62" i="96" s="1"/>
  <c r="F61" i="96"/>
  <c r="F60" i="96" s="1"/>
  <c r="F58" i="96"/>
  <c r="F57" i="96" s="1"/>
  <c r="F56" i="96" s="1"/>
  <c r="F55" i="96"/>
  <c r="F54" i="96" s="1"/>
  <c r="F53" i="96"/>
  <c r="F52" i="96"/>
  <c r="F51" i="96"/>
  <c r="F50" i="96"/>
  <c r="F49" i="96"/>
  <c r="F48" i="96"/>
  <c r="F47" i="96"/>
  <c r="F44" i="96"/>
  <c r="F43" i="96"/>
  <c r="F42" i="96" s="1"/>
  <c r="F40" i="96"/>
  <c r="F39" i="96" s="1"/>
  <c r="F38" i="96"/>
  <c r="F37" i="96" s="1"/>
  <c r="F36" i="96"/>
  <c r="F35" i="96" s="1"/>
  <c r="F33" i="96"/>
  <c r="F32" i="96" s="1"/>
  <c r="F31" i="96"/>
  <c r="F30" i="96"/>
  <c r="F29" i="96"/>
  <c r="F27" i="96"/>
  <c r="F26" i="96" s="1"/>
  <c r="F25" i="96"/>
  <c r="F24" i="96"/>
  <c r="F20" i="96"/>
  <c r="F19" i="96" s="1"/>
  <c r="F18" i="96"/>
  <c r="F17" i="96" s="1"/>
  <c r="F16" i="96"/>
  <c r="F15" i="96" s="1"/>
  <c r="I28" i="96" l="1"/>
  <c r="I42" i="96"/>
  <c r="O62" i="96"/>
  <c r="O78" i="96"/>
  <c r="X78" i="96"/>
  <c r="F100" i="96"/>
  <c r="F95" i="96" s="1"/>
  <c r="X62" i="96"/>
  <c r="X59" i="96" s="1"/>
  <c r="L59" i="96"/>
  <c r="O59" i="96"/>
  <c r="I104" i="96"/>
  <c r="I103" i="96" s="1"/>
  <c r="L78" i="96"/>
  <c r="R104" i="96"/>
  <c r="R103" i="96" s="1"/>
  <c r="L86" i="96"/>
  <c r="F78" i="96"/>
  <c r="O95" i="96"/>
  <c r="X86" i="96"/>
  <c r="I22" i="96"/>
  <c r="O22" i="96"/>
  <c r="O45" i="96"/>
  <c r="O86" i="96"/>
  <c r="R28" i="96"/>
  <c r="R21" i="96" s="1"/>
  <c r="U22" i="96"/>
  <c r="U21" i="96" s="1"/>
  <c r="X74" i="96"/>
  <c r="X42" i="96"/>
  <c r="X34" i="96"/>
  <c r="X96" i="96"/>
  <c r="X95" i="96" s="1"/>
  <c r="X14" i="96"/>
  <c r="X28" i="96"/>
  <c r="X21" i="96" s="1"/>
  <c r="X69" i="96"/>
  <c r="X45" i="96"/>
  <c r="X41" i="96" s="1"/>
  <c r="X13" i="96" s="1"/>
  <c r="U86" i="96"/>
  <c r="U74" i="96" s="1"/>
  <c r="U14" i="96"/>
  <c r="U104" i="96"/>
  <c r="U103" i="96" s="1"/>
  <c r="U62" i="96"/>
  <c r="U59" i="96" s="1"/>
  <c r="R41" i="96"/>
  <c r="R34" i="96"/>
  <c r="R14" i="96"/>
  <c r="R13" i="96" s="1"/>
  <c r="R96" i="96"/>
  <c r="R95" i="96" s="1"/>
  <c r="R45" i="96"/>
  <c r="R78" i="96"/>
  <c r="R74" i="96" s="1"/>
  <c r="R86" i="96"/>
  <c r="O41" i="96"/>
  <c r="O69" i="96"/>
  <c r="O74" i="96"/>
  <c r="O34" i="96"/>
  <c r="O13" i="96" s="1"/>
  <c r="O104" i="96"/>
  <c r="O103" i="96" s="1"/>
  <c r="O21" i="96"/>
  <c r="O14" i="96"/>
  <c r="L34" i="96"/>
  <c r="L69" i="96"/>
  <c r="L74" i="96"/>
  <c r="L45" i="96"/>
  <c r="L41" i="96" s="1"/>
  <c r="L96" i="96"/>
  <c r="L95" i="96" s="1"/>
  <c r="L68" i="96" s="1"/>
  <c r="L22" i="96"/>
  <c r="I96" i="96"/>
  <c r="I78" i="96"/>
  <c r="U41" i="96"/>
  <c r="U95" i="96"/>
  <c r="U34" i="96"/>
  <c r="L21" i="96"/>
  <c r="I69" i="96"/>
  <c r="I62" i="96"/>
  <c r="I59" i="96" s="1"/>
  <c r="I45" i="96"/>
  <c r="I41" i="96" s="1"/>
  <c r="I21" i="96"/>
  <c r="I34" i="96"/>
  <c r="I86" i="96"/>
  <c r="I74" i="96" s="1"/>
  <c r="I14" i="96"/>
  <c r="I95" i="96"/>
  <c r="F28" i="96"/>
  <c r="F22" i="96"/>
  <c r="F86" i="96"/>
  <c r="F74" i="96" s="1"/>
  <c r="F68" i="96" s="1"/>
  <c r="F104" i="96"/>
  <c r="F103" i="96" s="1"/>
  <c r="F34" i="96"/>
  <c r="F14" i="96"/>
  <c r="F45" i="96"/>
  <c r="F41" i="96" s="1"/>
  <c r="F59" i="96"/>
  <c r="X111" i="96" l="1"/>
  <c r="L13" i="96"/>
  <c r="L111" i="96" s="1"/>
  <c r="O68" i="96"/>
  <c r="X68" i="96"/>
  <c r="O111" i="96"/>
  <c r="R68" i="96"/>
  <c r="R111" i="96" s="1"/>
  <c r="U68" i="96"/>
  <c r="U13" i="96"/>
  <c r="U111" i="96" s="1"/>
  <c r="I68" i="96"/>
  <c r="I13" i="96"/>
  <c r="F21" i="96"/>
  <c r="F13" i="96"/>
  <c r="F111" i="96" s="1"/>
  <c r="F117" i="96" s="1"/>
  <c r="U113" i="96" l="1"/>
  <c r="U117" i="96" s="1"/>
  <c r="R113" i="96"/>
  <c r="R117" i="96" s="1"/>
  <c r="O113" i="96"/>
  <c r="O117" i="96" s="1"/>
  <c r="L113" i="96"/>
  <c r="L117" i="96" s="1"/>
  <c r="X113" i="96"/>
  <c r="X117" i="96" s="1"/>
  <c r="I111" i="96"/>
  <c r="I113" i="96" l="1"/>
  <c r="I117" i="96" s="1"/>
  <c r="D14" i="128"/>
  <c r="D15" i="128"/>
  <c r="D16" i="128" l="1"/>
  <c r="D18" i="128"/>
  <c r="D21" i="128"/>
  <c r="D20" i="128"/>
  <c r="D17" i="128"/>
  <c r="D19" i="128"/>
  <c r="B15" i="111"/>
  <c r="B16" i="111"/>
  <c r="B17" i="111"/>
  <c r="B18" i="111"/>
  <c r="B19" i="111"/>
  <c r="B14" i="111"/>
  <c r="B17" i="127"/>
  <c r="B39" i="127" s="1"/>
  <c r="B18" i="127"/>
  <c r="B40" i="127" s="1"/>
  <c r="B19" i="127"/>
  <c r="B41" i="127" s="1"/>
  <c r="B20" i="127"/>
  <c r="B42" i="127" s="1"/>
  <c r="B21" i="127"/>
  <c r="B43" i="127" s="1"/>
  <c r="B19" i="112"/>
  <c r="B20" i="112"/>
  <c r="B21" i="112"/>
  <c r="B22" i="112"/>
  <c r="U7" i="96"/>
  <c r="T7" i="96" s="1"/>
  <c r="L11" i="96"/>
  <c r="J9" i="96" s="1"/>
  <c r="X7" i="96" l="1"/>
  <c r="W7" i="96" s="1"/>
  <c r="O11" i="96"/>
  <c r="R7" i="96" l="1"/>
  <c r="Q7" i="96" s="1"/>
  <c r="R11" i="96"/>
  <c r="M9" i="96"/>
  <c r="O7" i="96"/>
  <c r="N7" i="96" s="1"/>
  <c r="U11" i="96" l="1"/>
  <c r="X11" i="96" s="1"/>
  <c r="P9" i="96"/>
  <c r="S9" i="96" l="1"/>
  <c r="V9" i="96" l="1"/>
  <c r="B18" i="112" l="1"/>
  <c r="F122" i="96" l="1"/>
  <c r="L7" i="96" l="1"/>
  <c r="K7" i="96" s="1"/>
  <c r="A10" i="111" l="1"/>
  <c r="A8" i="111"/>
  <c r="B16" i="127"/>
  <c r="B38" i="127" s="1"/>
  <c r="B17" i="112"/>
  <c r="I7" i="96" l="1"/>
  <c r="H7" i="96" s="1"/>
  <c r="G9" i="96"/>
  <c r="A9" i="128" l="1"/>
  <c r="A7" i="128"/>
  <c r="A6" i="128"/>
  <c r="A8" i="127" l="1"/>
  <c r="A6" i="127"/>
  <c r="C13" i="112" l="1"/>
  <c r="C12" i="127" l="1"/>
  <c r="C12" i="112"/>
  <c r="A6" i="112" l="1"/>
  <c r="A6" i="96"/>
  <c r="A6" i="111"/>
  <c r="A8" i="112"/>
  <c r="A10" i="112"/>
  <c r="A7" i="96"/>
  <c r="L10" i="123"/>
  <c r="H17" i="112"/>
  <c r="G14" i="111" l="1"/>
  <c r="D17" i="112"/>
  <c r="C16" i="127" s="1"/>
  <c r="C17" i="112"/>
  <c r="E17" i="112" s="1"/>
  <c r="F17" i="112" s="1"/>
  <c r="G17" i="112" l="1"/>
  <c r="C38" i="127"/>
  <c r="I38" i="127" l="1"/>
  <c r="H21" i="112"/>
  <c r="C20" i="127" s="1"/>
  <c r="C42" i="127" s="1"/>
  <c r="I42" i="127" s="1"/>
  <c r="D21" i="112" l="1"/>
  <c r="F21" i="112"/>
  <c r="C21" i="112"/>
  <c r="E21" i="112"/>
  <c r="D42" i="127"/>
  <c r="G18" i="111"/>
  <c r="G21" i="112"/>
  <c r="H18" i="111" l="1"/>
  <c r="P18" i="111" s="1"/>
  <c r="E42" i="127"/>
  <c r="E14" i="128" l="1"/>
  <c r="E16" i="128"/>
  <c r="C18" i="112"/>
  <c r="D18" i="112"/>
  <c r="E18" i="112"/>
  <c r="F18" i="112"/>
  <c r="G18" i="112"/>
  <c r="H18" i="112"/>
  <c r="C19" i="112"/>
  <c r="D19" i="112"/>
  <c r="E19" i="112"/>
  <c r="F19" i="112"/>
  <c r="G19" i="112"/>
  <c r="H19" i="112"/>
  <c r="C20" i="112"/>
  <c r="D20" i="112"/>
  <c r="E20" i="112"/>
  <c r="F20" i="112"/>
  <c r="G20" i="112"/>
  <c r="H20" i="112"/>
  <c r="C22" i="112"/>
  <c r="D22" i="112"/>
  <c r="E22" i="112"/>
  <c r="F22" i="112"/>
  <c r="G22" i="112"/>
  <c r="H22" i="112"/>
  <c r="L126" i="96"/>
  <c r="O126" i="96"/>
  <c r="R126" i="96"/>
  <c r="X126" i="96"/>
  <c r="B14" i="128"/>
  <c r="B15" i="128"/>
  <c r="E15" i="128"/>
  <c r="B16" i="128"/>
  <c r="B17" i="128"/>
  <c r="E17" i="128"/>
  <c r="B18" i="128"/>
  <c r="E18" i="128"/>
  <c r="B19" i="128"/>
  <c r="E19" i="128"/>
  <c r="B20" i="128"/>
  <c r="E20" i="128"/>
  <c r="B21" i="128"/>
  <c r="E21" i="128"/>
  <c r="C17" i="127"/>
  <c r="C18" i="127"/>
  <c r="C19" i="127"/>
  <c r="C21" i="127"/>
  <c r="C24" i="127"/>
  <c r="C30" i="127"/>
  <c r="A35" i="127"/>
  <c r="B35" i="127"/>
  <c r="C35" i="127"/>
  <c r="D35" i="127"/>
  <c r="E35" i="127"/>
  <c r="D38" i="127"/>
  <c r="E38" i="127"/>
  <c r="J38" i="127"/>
  <c r="C39" i="127"/>
  <c r="D39" i="127"/>
  <c r="E39" i="127"/>
  <c r="I39" i="127"/>
  <c r="J39" i="127"/>
  <c r="C40" i="127"/>
  <c r="D40" i="127"/>
  <c r="E40" i="127"/>
  <c r="I40" i="127"/>
  <c r="J40" i="127"/>
  <c r="C41" i="127"/>
  <c r="D41" i="127"/>
  <c r="E41" i="127"/>
  <c r="I41" i="127"/>
  <c r="J41" i="127"/>
  <c r="J42" i="127"/>
  <c r="C43" i="127"/>
  <c r="D43" i="127"/>
  <c r="E43" i="127"/>
  <c r="I43" i="127"/>
  <c r="J43" i="127"/>
  <c r="F14" i="111"/>
  <c r="H14" i="111"/>
  <c r="I14" i="111"/>
  <c r="J14" i="111"/>
  <c r="K14" i="111"/>
  <c r="L14" i="111"/>
  <c r="M14" i="111"/>
  <c r="P14" i="111"/>
  <c r="Q14" i="111"/>
  <c r="R14" i="111"/>
  <c r="F15" i="111"/>
  <c r="G15" i="111"/>
  <c r="H15" i="111"/>
  <c r="I15" i="111"/>
  <c r="J15" i="111"/>
  <c r="K15" i="111"/>
  <c r="L15" i="111"/>
  <c r="M15" i="111"/>
  <c r="P15" i="111"/>
  <c r="Q15" i="111"/>
  <c r="R15" i="111"/>
  <c r="F16" i="111"/>
  <c r="G16" i="111"/>
  <c r="H16" i="111"/>
  <c r="I16" i="111"/>
  <c r="J16" i="111"/>
  <c r="K16" i="111"/>
  <c r="L16" i="111"/>
  <c r="M16" i="111"/>
  <c r="P16" i="111"/>
  <c r="Q16" i="111"/>
  <c r="R16" i="111"/>
  <c r="F17" i="111"/>
  <c r="G17" i="111"/>
  <c r="H17" i="111"/>
  <c r="I17" i="111"/>
  <c r="J17" i="111"/>
  <c r="K17" i="111"/>
  <c r="L17" i="111"/>
  <c r="M17" i="111"/>
  <c r="P17" i="111"/>
  <c r="Q17" i="111"/>
  <c r="R17" i="111"/>
  <c r="F18" i="111"/>
  <c r="I18" i="111"/>
  <c r="J18" i="111"/>
  <c r="K18" i="111"/>
  <c r="L18" i="111"/>
  <c r="M18" i="111"/>
  <c r="Q18" i="111"/>
  <c r="R18" i="111"/>
  <c r="F19" i="111"/>
  <c r="G19" i="111"/>
  <c r="H19" i="111"/>
  <c r="I19" i="111"/>
  <c r="J19" i="111"/>
  <c r="K19" i="111"/>
  <c r="L19" i="111"/>
  <c r="M19" i="111"/>
  <c r="P19" i="111"/>
  <c r="Q19" i="111"/>
  <c r="R19" i="1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Zapata Puerta</author>
  </authors>
  <commentList>
    <comment ref="I124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Natalia Zapata Puerta:</t>
        </r>
        <r>
          <rPr>
            <sz val="9"/>
            <color indexed="81"/>
            <rFont val="Tahoma"/>
            <family val="2"/>
          </rPr>
          <t xml:space="preserve">
VALOR TOTAL PROPUESTA</t>
        </r>
      </text>
    </comment>
    <comment ref="L124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Natalia Zapata Puerta:</t>
        </r>
        <r>
          <rPr>
            <sz val="9"/>
            <color indexed="81"/>
            <rFont val="Tahoma"/>
            <family val="2"/>
          </rPr>
          <t xml:space="preserve">
VALOR TOTAL PROPUESTA</t>
        </r>
      </text>
    </comment>
    <comment ref="O124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Natalia Zapata Puerta:</t>
        </r>
        <r>
          <rPr>
            <sz val="9"/>
            <color indexed="81"/>
            <rFont val="Tahoma"/>
            <family val="2"/>
          </rPr>
          <t xml:space="preserve">
VALOR TOTAL PROPUESTA</t>
        </r>
      </text>
    </comment>
    <comment ref="R124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Natalia Zapata Puerta:</t>
        </r>
        <r>
          <rPr>
            <sz val="9"/>
            <color indexed="81"/>
            <rFont val="Tahoma"/>
            <family val="2"/>
          </rPr>
          <t xml:space="preserve">
VALOR TOTAL PROPUESTA</t>
        </r>
      </text>
    </comment>
    <comment ref="U124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Natalia Zapata Puerta:</t>
        </r>
        <r>
          <rPr>
            <sz val="9"/>
            <color indexed="81"/>
            <rFont val="Tahoma"/>
            <family val="2"/>
          </rPr>
          <t xml:space="preserve">
VALOR TOTAL PROPUESTA</t>
        </r>
      </text>
    </comment>
    <comment ref="X124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Natalia Zapata Puerta:</t>
        </r>
        <r>
          <rPr>
            <sz val="9"/>
            <color indexed="81"/>
            <rFont val="Tahoma"/>
            <family val="2"/>
          </rPr>
          <t xml:space="preserve">
VALOR TOTAL PROPUESTA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Zapata Puerta</author>
  </authors>
  <commentList>
    <comment ref="S19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Es subsanable o queda rechazado?</t>
        </r>
      </text>
    </comment>
  </commentList>
</comments>
</file>

<file path=xl/sharedStrings.xml><?xml version="1.0" encoding="utf-8"?>
<sst xmlns="http://schemas.openxmlformats.org/spreadsheetml/2006/main" count="424" uniqueCount="274">
  <si>
    <t>Descripción</t>
  </si>
  <si>
    <t>Cant</t>
  </si>
  <si>
    <t>No.</t>
  </si>
  <si>
    <t>Cantidad</t>
  </si>
  <si>
    <t>SECRETARÍA DE INFRAESTRUCTURA FÍSICA</t>
  </si>
  <si>
    <t>CONTRATO</t>
  </si>
  <si>
    <t>Nombre del Proponente:</t>
  </si>
  <si>
    <t>Firma</t>
  </si>
  <si>
    <t>INFORMACIÓN SOBRE MULTAS Y SANCIONES</t>
  </si>
  <si>
    <t>RESOLUCION MULTA</t>
  </si>
  <si>
    <t>RESOLUCION SANCIÓN</t>
  </si>
  <si>
    <t>FECHA EJECUTORIADA LA SANCIÓN</t>
  </si>
  <si>
    <t>Formulario No. 5</t>
  </si>
  <si>
    <t>ANÁLISIS DE PRECIOS UNITARIOS</t>
  </si>
  <si>
    <t>PROPONENTE:</t>
  </si>
  <si>
    <t>PROYECTO U OBRA:</t>
  </si>
  <si>
    <t>DESCRIPCION DEL ÍTEM:</t>
  </si>
  <si>
    <t>UNIDAD:</t>
  </si>
  <si>
    <t>FECHA:</t>
  </si>
  <si>
    <t>I. EQUIPO</t>
  </si>
  <si>
    <t>Tipo</t>
  </si>
  <si>
    <t>Tarifa/Hora</t>
  </si>
  <si>
    <t>Rendimiento</t>
  </si>
  <si>
    <t>Valor Unit.</t>
  </si>
  <si>
    <t>Valor Parcial</t>
  </si>
  <si>
    <t>Sub-Total</t>
  </si>
  <si>
    <t>II. MATERIALES EN OBRA</t>
  </si>
  <si>
    <t>Unidad</t>
  </si>
  <si>
    <t>Precio Unit.</t>
  </si>
  <si>
    <t>III. TRANSPORTES</t>
  </si>
  <si>
    <t>Material</t>
  </si>
  <si>
    <t>Vol., peso o cant.</t>
  </si>
  <si>
    <t>Distancia</t>
  </si>
  <si>
    <r>
      <t>m</t>
    </r>
    <r>
      <rPr>
        <vertAlign val="superscript"/>
        <sz val="8"/>
        <rFont val="Arial"/>
        <family val="2"/>
      </rPr>
      <t>3</t>
    </r>
    <r>
      <rPr>
        <sz val="8"/>
        <rFont val="Arial"/>
        <family val="2"/>
      </rPr>
      <t>-km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</si>
  <si>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</si>
  <si>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</si>
  <si>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</si>
  <si>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</si>
  <si>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</si>
  <si>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</si>
  <si>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</t>
  </si>
  <si>
    <t>V. COSTOS INDIRECTOS</t>
  </si>
  <si>
    <t>Porcentaje</t>
  </si>
  <si>
    <t>Valor Total</t>
  </si>
  <si>
    <t>PRECIO UNITARIO TOTAL (aproximado al peso)</t>
  </si>
  <si>
    <t xml:space="preserve">Formulario No. 4 </t>
  </si>
  <si>
    <t>FECHA EJECUTORIADA LA MULTA</t>
  </si>
  <si>
    <t>Formulario No. 3</t>
  </si>
  <si>
    <t>Vr. Unitario</t>
  </si>
  <si>
    <t>Vr. total</t>
  </si>
  <si>
    <t>PROPONENTE</t>
  </si>
  <si>
    <t>PROPONENTES</t>
  </si>
  <si>
    <t>OBSERVACIONES</t>
  </si>
  <si>
    <t>NIT</t>
  </si>
  <si>
    <t>DIFERENCIA</t>
  </si>
  <si>
    <t>DESVIACIÓN</t>
  </si>
  <si>
    <t>VALOR TOTAL PROPUESTA</t>
  </si>
  <si>
    <t>VALOR TOTAL CORREGIDO</t>
  </si>
  <si>
    <t>PRESUPUESTO OFICIAL</t>
  </si>
  <si>
    <t>PRECIO</t>
  </si>
  <si>
    <t>TOTAL</t>
  </si>
  <si>
    <t>PUNTAJE</t>
  </si>
  <si>
    <t>INDUSTRIA NACIONAL</t>
  </si>
  <si>
    <t>CALIFICACIÓN</t>
  </si>
  <si>
    <t>CORRECCIÓN</t>
  </si>
  <si>
    <t>CANTIDADES DE OBRA Y PRECIOS UNITARIOS</t>
  </si>
  <si>
    <t>Formulario</t>
  </si>
  <si>
    <t>CUMPLE</t>
  </si>
  <si>
    <t>NO CUMPLE</t>
  </si>
  <si>
    <t>N°</t>
  </si>
  <si>
    <t>PROPUESTA</t>
  </si>
  <si>
    <t>MÉTODO DE ASIGNACIÓN DE PUNTAJE</t>
  </si>
  <si>
    <t>MENOR VALOR</t>
  </si>
  <si>
    <t>PUNTAJES</t>
  </si>
  <si>
    <t>%  PRESUPUESTO OFICIAL</t>
  </si>
  <si>
    <t>ORDEN</t>
  </si>
  <si>
    <t>CAPACIDAD JURIDICA</t>
  </si>
  <si>
    <t>CAPACIDAD FINANCIERA Y ORG.</t>
  </si>
  <si>
    <t>PRESUPUESTO OFICIAL (en miles de pesos)</t>
  </si>
  <si>
    <t>CALIDAD</t>
  </si>
  <si>
    <t>CALIFICACION</t>
  </si>
  <si>
    <t>CONDICIONES TECNICAS</t>
  </si>
  <si>
    <t>SECRETARÍA DE GESTIÓN Y CONTROL TERRITORIAL</t>
  </si>
  <si>
    <t>un</t>
  </si>
  <si>
    <t>kg</t>
  </si>
  <si>
    <t>VALOR CORREGIDO</t>
  </si>
  <si>
    <t>Destinación pago de Reajustes</t>
  </si>
  <si>
    <t>Estimado</t>
  </si>
  <si>
    <t>NO MODIFICAR</t>
  </si>
  <si>
    <t>Inversión Socio-Ambiental e Implementación PMT-Bioseguridad - Gasto Reembolsable -</t>
  </si>
  <si>
    <t>Pólizas - Gasto Reembolsable-</t>
  </si>
  <si>
    <t>VALOR TOTAL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</si>
  <si>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</si>
  <si>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</si>
  <si>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</si>
  <si>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</si>
  <si>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</si>
  <si>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</si>
  <si>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</si>
  <si>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ADMINISTRACION</t>
  </si>
  <si>
    <t>%DESCUENTO PPTO OFICIAL</t>
  </si>
  <si>
    <t>A.I.U. PRESUPUESTO OFICIAL</t>
  </si>
  <si>
    <t>FORMULARIO 1</t>
  </si>
  <si>
    <t>VALOR CORREGIDO (en pesos)</t>
  </si>
  <si>
    <t>PROPUESTAS VÁLIDAS [n]</t>
  </si>
  <si>
    <t>DECIMALES TRM</t>
  </si>
  <si>
    <t>PUNTAJE MÁXIMO</t>
  </si>
  <si>
    <t>MEDIANA CON VALOR ABSOLUTO</t>
  </si>
  <si>
    <t>MEDIA GEOMÉTRICA</t>
  </si>
  <si>
    <t>MEDIA ARITMÉTICA BAJA</t>
  </si>
  <si>
    <t>PROPUESTA MAYOR PUNTAJE</t>
  </si>
  <si>
    <t>Disminución puntaje Obras Inconclusas</t>
  </si>
  <si>
    <t>Disminución puntaje Multas</t>
  </si>
  <si>
    <t>ORDEN DE ELEGIBILIDAD</t>
  </si>
  <si>
    <t>Orden</t>
  </si>
  <si>
    <t>Numero</t>
  </si>
  <si>
    <t>Proponente</t>
  </si>
  <si>
    <t>Puntaje Total</t>
  </si>
  <si>
    <t>PAVIMENTOS</t>
  </si>
  <si>
    <t xml:space="preserve"> TOTAL COSTO DIRECTO </t>
  </si>
  <si>
    <t>ÍTEM DE PAGO</t>
  </si>
  <si>
    <t>DESCRIPCIÓN</t>
  </si>
  <si>
    <t>UND.</t>
  </si>
  <si>
    <t>CANTIDAD</t>
  </si>
  <si>
    <t>VALOR UNITARIO</t>
  </si>
  <si>
    <t>día</t>
  </si>
  <si>
    <t>m</t>
  </si>
  <si>
    <t>Empresa de mujeres</t>
  </si>
  <si>
    <t>Mipyme</t>
  </si>
  <si>
    <t>2.3.1</t>
  </si>
  <si>
    <t>2.4.1</t>
  </si>
  <si>
    <t>TRM (Agosto 06 de 2024)</t>
  </si>
  <si>
    <t>C.T. 2 CONSTRUCCIONES S.A.S</t>
  </si>
  <si>
    <t>MEGACONSTRUCCIONES Y EQUIPOS S.A.S</t>
  </si>
  <si>
    <t>EMPRESA ASOCIATIVA DE TRABAJO UNIDOS AL FUTURO</t>
  </si>
  <si>
    <t>DYA INGENIERIA SAS</t>
  </si>
  <si>
    <t>ESTORAQUES 20 SAS</t>
  </si>
  <si>
    <t>CONSORCIO OBRAS MC (COINAR - CONSULTORES INGENIEROS Y ARQUITECTOS LTDA (70%) y MATMAR CONSTRUCCIONES S.A.S. (30%))</t>
  </si>
  <si>
    <t>SELECCIÓN ABREVIADA DE MENOR CUANTÍA No. 9015314</t>
  </si>
  <si>
    <t>"Construir obras complementarias del alcantarillado de la centralidad del corregimiento San Sebastián de Palmitas"</t>
  </si>
  <si>
    <t>1.1.1</t>
  </si>
  <si>
    <t>1.2.1</t>
  </si>
  <si>
    <t>1.3.1</t>
  </si>
  <si>
    <t>2.1.1</t>
  </si>
  <si>
    <t>2.1.1.1</t>
  </si>
  <si>
    <t>2.1.1.2</t>
  </si>
  <si>
    <t>2.2.1</t>
  </si>
  <si>
    <t>2.3.2</t>
  </si>
  <si>
    <t>2.3.3</t>
  </si>
  <si>
    <t>3.1.1</t>
  </si>
  <si>
    <t>3.2.1</t>
  </si>
  <si>
    <t>3.3.1</t>
  </si>
  <si>
    <t>4.1.1</t>
  </si>
  <si>
    <t>4.1.2</t>
  </si>
  <si>
    <t>4.2.1</t>
  </si>
  <si>
    <t>4.2.1.1</t>
  </si>
  <si>
    <t>4.2.1.2</t>
  </si>
  <si>
    <t>4.2.1.3</t>
  </si>
  <si>
    <t>4.2.1.4</t>
  </si>
  <si>
    <t>4.2.2</t>
  </si>
  <si>
    <t>4.2.3</t>
  </si>
  <si>
    <t>4.2.4</t>
  </si>
  <si>
    <t>4.3.1</t>
  </si>
  <si>
    <t>5.1.1</t>
  </si>
  <si>
    <t>6.1.1</t>
  </si>
  <si>
    <t>6.2.1</t>
  </si>
  <si>
    <t>6.2.2</t>
  </si>
  <si>
    <t>7.1.1</t>
  </si>
  <si>
    <t>8.1.1</t>
  </si>
  <si>
    <t>8.2.1</t>
  </si>
  <si>
    <t>9.1.1</t>
  </si>
  <si>
    <t>9.1.1.1</t>
  </si>
  <si>
    <t>9.2.1</t>
  </si>
  <si>
    <t>9.2.1.1</t>
  </si>
  <si>
    <t>9.2.1.2</t>
  </si>
  <si>
    <t>9.2.1.3</t>
  </si>
  <si>
    <t>9.2.1.4</t>
  </si>
  <si>
    <t>9.3.1</t>
  </si>
  <si>
    <t>9.4.1</t>
  </si>
  <si>
    <t>9.4.2</t>
  </si>
  <si>
    <t>9.4.3</t>
  </si>
  <si>
    <t>9.5.1</t>
  </si>
  <si>
    <t>10.1.1</t>
  </si>
  <si>
    <t>11.1.1</t>
  </si>
  <si>
    <t>11.1.2</t>
  </si>
  <si>
    <t>11.1.3</t>
  </si>
  <si>
    <t>11.2.1</t>
  </si>
  <si>
    <t>11.2.2</t>
  </si>
  <si>
    <t>12.1.1</t>
  </si>
  <si>
    <t>12.1.2</t>
  </si>
  <si>
    <t>13.1.1</t>
  </si>
  <si>
    <t>TRAMO CÁMARAS C209 - C210</t>
  </si>
  <si>
    <t>ACTIVIDADES PRELIMINARES</t>
  </si>
  <si>
    <t>Localización y Replanteo</t>
  </si>
  <si>
    <t>LOCALIZACIÓN, TRAZADO Y REPLANTEO. Se utilizará personal experto con equipo de precisión. Se hará con la frecuencia que lo indique la interventoría. Incluye demarcación con pintura, línea de trazado, corte de piso, libretas y planos.</t>
  </si>
  <si>
    <t>Dia</t>
  </si>
  <si>
    <t>Desmonte y Limpieza</t>
  </si>
  <si>
    <t>DESMONTE, DESCAPOTE Y LIMPIEZA a mano, e=0.15m. Incluye cargue, transporte interno y botada de escombros material vegetal. Su medida será en sitio.</t>
  </si>
  <si>
    <t>m2</t>
  </si>
  <si>
    <t>Demoliciones</t>
  </si>
  <si>
    <t>DEMOLICIÓN PAVIMENTO ASFÁLTICO (para brecha), cargue, transporte y botada de escombros, HASTA ESPESOR DE 4". Incluye corte con máquina de disco según trazado y compresor neumático con martillo, además recuperación de los materiales aprovechables o su transporte hasta el sitio que lo indique la interventoría.</t>
  </si>
  <si>
    <t>MOVIMIENTOS DE TIERRA</t>
  </si>
  <si>
    <t>Excavaciones</t>
  </si>
  <si>
    <t>EXCAVACIÓN MECÁNICA Y/O MANUAL de material heterogéneo, bajo cualquier grado de humedad. Incluye: roca descompuesta, bolas de roca de volumen inferior a 0.35 m³., el cargue, transporte interno y botada de material proveniente de las excavaciones en los sitios donde lo indique la interventoría y su medida será en el sitio. No incluye entibado.</t>
  </si>
  <si>
    <t>EXCAVACIÓN MECÁNICA y/o MANUAL de material heterogéneo DE 0.00 - 2.00 m</t>
  </si>
  <si>
    <t>m3</t>
  </si>
  <si>
    <t>EXCAVACIÓN MECÁNICA y/o MANUAL de material heterogéneo DE 2.00 - 4.00 m</t>
  </si>
  <si>
    <t>Entibado</t>
  </si>
  <si>
    <t>Construcción de ENTIBADO TEMPORAL en tablón de madera (6 usos), bajo cualquier altura y grado de humedad. Incluye suministro, transporte y colocación de elementos en madera, el cargue, transporte interno y externo y botada de material sobrantes en los sitios donde lo indique la interventoría y su medida será en el sitio, su forma de pago se hará por el área que se encuentre en contacto con la tierra.</t>
  </si>
  <si>
    <t>Llenos</t>
  </si>
  <si>
    <t>Lleno y apisonado de zanjas y apiques con material selecto de la excavación, densidad de compactación &gt;=95% de la obtenida en el ensayo del Proctor modificado. Incluye: selección, acarreo interno y la compactación de esta. Y su medida será en sitio ya compactado.</t>
  </si>
  <si>
    <t>LLENOS EN ARENILLA, compactados mecánicamente hasta obtener una densidad del 98% de la máxima obtenida en el ensayo del próctor modificado. Incluye: el suministro, transporte, colocación de la arenilla, la compactación de la misma y transporte interno. Y su medida será en sitio ya compactado.</t>
  </si>
  <si>
    <t>Colocación de MATERIAL GRANULAR limpio de 3/4" a 1½" para filtros, camas de triturado, reemplazos de suelo o la aplicación para la cual sea necesario. Incluye el suministro y transporte interno y externo del material y todo lo necesario para su correcta instalación según diseño y especificaciones de la interventoría. Su medida será en sitio.</t>
  </si>
  <si>
    <t>Transporte</t>
  </si>
  <si>
    <t>Cargue, retiro y disposición final de material excedente a sitio autorizado.</t>
  </si>
  <si>
    <t>m3 - km</t>
  </si>
  <si>
    <t>TERRAPLÉN</t>
  </si>
  <si>
    <t>Concretos</t>
  </si>
  <si>
    <t>Suministro, transporte y colocación de concreto de 21 MPa para MURETE. Incluye formaleta en súper T de 19 mm. para acabado a la vista por 3 caras, vibrado, curado y todos los demás elementos necesarios para su correcta construcción. Según diseño. No incluye refuerzo.</t>
  </si>
  <si>
    <t>Geotextil</t>
  </si>
  <si>
    <t>Instalación de GEOTEXTIL TEJIDO 1700 tipo Pavco o equivalente para muro en tierra armada, muro de contención o actividades similares. Incluye suministro y transporte de los materiales, traslapos, costuras y todos los elementos necesarios para su correcta instalación y funcionamiento. Según diseño.</t>
  </si>
  <si>
    <t>Cuneta</t>
  </si>
  <si>
    <t>Construcción de CUNETA SEMICIRCULAR en concreto de 17.5 MPa., con un DESARROLLO DE 0.55 m. y un ESPESOR DE 0.08 m. Incluye suministro, transporte y colocación del concreto, entresuelo o material granular apto para filtro e=0,20 m. No incluye refuerzo.</t>
  </si>
  <si>
    <t>RED DE ALCANTARILLADO</t>
  </si>
  <si>
    <t>Tubería</t>
  </si>
  <si>
    <t>Suministro, transporte e instalación de TUBERÍA PVC-NOVAFORT, con un DIÁMETRO DE 250 mm. Incluye suministro y transporte de los materiales, bocas, accesorios, acondicionador de superficie y adhesivo Novafort y todos los elementos necesarios para su correcta instalación y funcionamiento. La excavación, encamado, atraques y los llenos se pagarán en su ítem respectivo.</t>
  </si>
  <si>
    <t>Televisación de redes de alcantarillado. Incluye el lavado de las redes.</t>
  </si>
  <si>
    <t>Cámara de Inspección</t>
  </si>
  <si>
    <t>Suministro, transporte e instalación de elementos prefabricados de concreto para la red de alcantarillado. Incluye: cortes, mortero para ajustes, resanes y pega de los elementos, según especificaciones técnicas de diseño y de EEPP de Medellín; transporte interno con equipo y maquinaria (volquetas, retroexcavadora, entre otros); mano de obra y todo lo necesario para su correcta instalación y funcionamiento. Para:</t>
  </si>
  <si>
    <t>TAPA PREFABRICADA EN CONCRETO PARA CÁMARA DE INSPECCIÓN.</t>
  </si>
  <si>
    <t>CUELLO PREFABRICADO EN CONCRETO PARA CÁMARA DE INSPECCIÓN Ø=1.20 M.</t>
  </si>
  <si>
    <t>CONO PREFABRICADO EN CONCRETO PARA CÁMARA DE INSPECCIÓN DE Ø=1.20 M.</t>
  </si>
  <si>
    <t>CILINDRO PREFABRICADO EN CONCRETO PARA CÁMARA DE INSPECCIÓN DE Ø=1.20 M.</t>
  </si>
  <si>
    <t>Construcción de mesa con diámetro de 1,60m y 0,20m de espesor y cañuela con un diámetro de 1,20m y 0,20m de espesor para cámara de inspección de diámetro de 1,20 m, la pendiente transversal de la cañuela será el 15% y debe ser en concreto de 21 MPa esmaltada con cemento, según especificaciones técnicas de EEPP de Medellín. Incluye suministro, transporte e instalación de los materiales, todo lo necesario para su correcta construcción. No incluye acero de refuerzo.</t>
  </si>
  <si>
    <t>Suministro, transporte y colocación de gancho galvanizado para cámara de inspección de cilindro prefabricado, según especificaciones técnicas de EEPP de Medellín. Incluye anclaje con epóxico y todo lo necesario para su correcta instalación.</t>
  </si>
  <si>
    <t>Perforada y resane de cámara o caja en concreto, para abocada de tubería menor o igual de Ø 400 mm.</t>
  </si>
  <si>
    <t>Anclajes</t>
  </si>
  <si>
    <t>Construcción de anclajes en concreto de 21 MPa para tubería de acueducto o alcantarillado, incluye el suministro, transporte externo e interno y vaciado de concreto de 21 MPa. Incluye colocación de formaletas, concreto y demás elementos que se requieren para construir estas estructuras. Incluye también la mano de obra, los equipos, herramientas necesarias para la correcta ejecución y funcionamiento de esta actividad. No incluye refuerzo.</t>
  </si>
  <si>
    <t>ACERO</t>
  </si>
  <si>
    <t>Acero</t>
  </si>
  <si>
    <t>Suministro, transporte e instalación de ACERO DE REFUERZO FIGURADO FY= 420 MPa-60000 PSI, corrugado. Incluye transporte con descarga, transporte interno, alambre de amarre, certificados y todos los elementos necesarios para su correcta instalación, según diseño y recomendaciones estructurales.</t>
  </si>
  <si>
    <t>Base</t>
  </si>
  <si>
    <t>Suministro, transporte y colocación de BASE GRANULAR de máximo Ø 1½", reacomodado con medios mecánicos y compactado al 100% mínimo del ensayo del proctor modificado, según normas para la construcción de pavimentos del INVIAS, y todo lo necesario para su correcta construcción y funcionamiento. Su medida será tomada en sitio ya compactado.</t>
  </si>
  <si>
    <t>Mezcla Asfáltica</t>
  </si>
  <si>
    <t>Suministro, transporte y colocación de emulsión asfáltica catiónica de rompimiento lento C.R.L. para imprimación de superficie a pavimentar según normas para la construcción de pavimentos del INVIAS. Incluye todo lo necesario para su correcta construcción y funcionamiento.</t>
  </si>
  <si>
    <t>Suministro, transporte y colocación de Mezcla Asfáltica en Caliente MDC-19. Compactada con medios mecánicos según normas para la construcción de pavimentos del INVIAS. Incluye riego de liga y todo lo necesario para su correcta construcción y funcionamiento. La excavación y la base se pagan por su respectivo ítem.</t>
  </si>
  <si>
    <t>ZONA VERDE</t>
  </si>
  <si>
    <t>Grama</t>
  </si>
  <si>
    <t>Suministro, transporte y colocación de engramado con cespedones en gramalote</t>
  </si>
  <si>
    <t>TRAMO MURO EN PILAS</t>
  </si>
  <si>
    <t>Excavaciones Pilas</t>
  </si>
  <si>
    <t>EXCAVACIÓN PARA PILAS en material heterogéneo, con piedras de hasta 0.05 m³. Incluye anillos de revestimiento en concreto de 17.5 MPa. con espesor de 15 cm, pozo piloto de bombeo, formaleta en madera común, molinete, motobomba, extracción del material de la pila y acarreo interno de materiales, cargue, transporte y botada del material proveniente de la excavación en botaderos oficiales o donde lo indique la interventoría y todo lo necesario para su correcta construcción. SU MEDIDA SERA EN SITIO.</t>
  </si>
  <si>
    <t>EXCAVACIÓN PARA PILAS DE 0,0 a 2,0 m de profundidad con DÍAMETRO EXTERIOR DE 1,50 m.</t>
  </si>
  <si>
    <t>EXCAVACIÓN PARA PILAS DE 2,0 a 4,0 m de profundidad con DÍAMETRO EXTERIOR DE 1,50 m.</t>
  </si>
  <si>
    <t>EXCAVACIÓN PARA PILAS DE 4,0 a 6,0 m de profundidad con DÍAMETRO EXTERIOR DE 1,50 m.</t>
  </si>
  <si>
    <t>EXCAVACIÓN PARA PILAS DE 6,0 a 8,0 m de profundidad con DÍAMETRO EXTERIOR DE 1,50 m.</t>
  </si>
  <si>
    <t>CONCRETOS MURO</t>
  </si>
  <si>
    <t>Colocación de concreto de 14 MPa para SOLADO, con un espesor de 0.05 m. Incluye el suministro y el transporte del concreto y todos los demás elementos necesarios para su correcta construcción, incluye acarreo interno.</t>
  </si>
  <si>
    <t>Construcción de PILAS en concreto 21 MPa. Incluye suministro, transporte y colocación del concreto, mano de obra, vibrado, protección, para estructuras de acuerdo con las diferentes dimensiones establecidas en los planos y diseños y todos los demás elementos necesarios para su correcto vaciado, incluye transporte interno. El acero de refuerzo se paga en su ítem correspondiente.</t>
  </si>
  <si>
    <t>Construcción de MURO DE CONTENCIÓN en concreto de 21 MPa. a la vista, con un ESPESOR DE 0.30 m, con una altura de vástago de 4.00 m, zapata en concreto de 21 MPa de 1.20 m x 0.60 m. Incluye suministro, transporte y colocación del concreto adicionado con Plastocrete DM o equivalente según recomendaciones del proveedor, Sikadur 32 Primer para adherencia entre el concreto del vástago y la zapata, formaleta de primera calidad en súper "T" de 19 mm. para acabado a la vista por las dos caras del vástago, aristas biseladas de los bordes a la vista, vibrado, protección y curado para estructuras, y todos los demás elementos necesarios para su correcta construcción, de acuerdo con las diferentes dimensiones establecidas en los planos. El acero de refuerzo se pagará en su respectivo Ítem.</t>
  </si>
  <si>
    <t>Filtros Muro</t>
  </si>
  <si>
    <t>Instalación de GEOTEXTIL NT 1600 tipo Pavco para filtro o equivalente. Incluye suministro y transporte de los materiales, traslapos, costuras y todos los elementos necesarios para su correcta instalación y funcionamiento. Según diseño.</t>
  </si>
  <si>
    <t>Instalación de TUBERÍA DE FILTRO PERFORADA DE Ø=4" para drenajes (filtro). Incluye suministro, transporte y colocación de tubería, las respectivas conexiones y accesorios y todo lo necesario para su correcta instalación y funcionamiento.</t>
  </si>
  <si>
    <t>TRANSPORTE</t>
  </si>
  <si>
    <t>Sobreacarro Interno de Materiales</t>
  </si>
  <si>
    <t>ALQUILER DE BOBCAT CON BALDE, para acarreos internos de materiales y tierra proveniente de la excavación, incluye combustible, transportes y operador, DESDE LA UBICACIÓN MURO PANTALLA EN PILAS HASTA EL SITIO DE ACOPIO y/o en sentido contrario, según el caso.</t>
  </si>
  <si>
    <t>mes</t>
  </si>
  <si>
    <t>A.I.U</t>
  </si>
  <si>
    <t>EQUIPO DE TRABAJO</t>
  </si>
  <si>
    <t>POLITICA DE FOMENTO AL IMPACTO SOCIAL</t>
  </si>
  <si>
    <r>
      <t xml:space="preserve">Causal de rechazo 21.
</t>
    </r>
    <r>
      <rPr>
        <i/>
        <sz val="10"/>
        <rFont val="Arial"/>
        <family val="2"/>
      </rPr>
      <t xml:space="preserve">Cuando el valor presentado por los proponentes supere el presupuesto oficial por ítems o total, incluso después de realizadas las correcciones aritméticas.
</t>
    </r>
    <r>
      <rPr>
        <sz val="10"/>
        <rFont val="Arial"/>
        <family val="2"/>
      </rPr>
      <t>El item 4.2.1.1 el proponente lo establece por valor de $210.000 y el valor unitario oficial es $194.239</t>
    </r>
  </si>
  <si>
    <t>El valor del AIU debe expresarse en un porcentaje (%) y deberá consignarlo y discriminarlo en la propuesta económica. (pagina 54 del pliego de condiciones)</t>
  </si>
  <si>
    <t>VALIDA</t>
  </si>
  <si>
    <t>RECHAZADA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</si>
</sst>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_-* #,##0.00\ _€_-;\-* #,##0.00\ _€_-;_-* &quot;-&quot;??\ _€_-;_-@_-"/>
    <numFmt numFmtId="170" formatCode="0.0"/>
    <numFmt numFmtId="171" formatCode="&quot;$&quot;\ #,##0"/>
    <numFmt numFmtId="172" formatCode="_(&quot;$&quot;\ * #,##0_);_(&quot;$&quot;\ * \(#,##0\);_(&quot;$&quot;\ * &quot;-&quot;??_);_(@_)"/>
    <numFmt numFmtId="173" formatCode="##0"/>
    <numFmt numFmtId="174" formatCode="0.000"/>
    <numFmt numFmtId="175" formatCode="0.0000"/>
    <numFmt numFmtId="176" formatCode="_-* #,##0\ _P_t_s_-;\-* #,##0\ _P_t_s_-;_-* &quot;-&quot;??\ _P_t_s_-;_-@_-"/>
    <numFmt numFmtId="177" formatCode="0.00%;\-0.00%;&quot;&quot;"/>
    <numFmt numFmtId="178" formatCode="&quot;$&quot;#,##0\ ;\(&quot;$&quot;#,##0\)"/>
    <numFmt numFmtId="179" formatCode="\(0%\)"/>
    <numFmt numFmtId="180" formatCode="_ [$€-2]\ * #,##0.00_ ;_ [$€-2]\ * \-#,##0.00_ ;_ [$€-2]\ * &quot;-&quot;??_ "/>
    <numFmt numFmtId="181" formatCode=";;"/>
    <numFmt numFmtId="182" formatCode="d\ \d\e\ mmmm\ \d\e\ yyyy"/>
    <numFmt numFmtId="183" formatCode="0%;\-0%;&quot;&quot;"/>
    <numFmt numFmtId="184" formatCode="#0&quot;.&quot;000&quot;´&quot;000&quot;.&quot;000"/>
    <numFmt numFmtId="185" formatCode="##0&quot;.&quot;000"/>
    <numFmt numFmtId="186" formatCode="##0&quot;´&quot;000&quot;.&quot;000"/>
    <numFmt numFmtId="187" formatCode="_ &quot;$&quot;\ * #,##0.00_ ;_ &quot;$&quot;\ * \-#,##0.00_ ;_ &quot;$&quot;\ * &quot;-&quot;??_ ;_ @_ "/>
    <numFmt numFmtId="188" formatCode="#0&quot;.&quot;"/>
    <numFmt numFmtId="189" formatCode="0.0%;\-0.0%;&quot;&quot;"/>
    <numFmt numFmtId="190" formatCode="#,##0.0000"/>
    <numFmt numFmtId="191" formatCode="#,##0.000"/>
    <numFmt numFmtId="192" formatCode="#,##0.0"/>
    <numFmt numFmtId="193" formatCode="_ &quot;$&quot;\ * #,##0_ ;_ &quot;$&quot;\ * \-#,##0_ ;_ &quot;$&quot;\ * &quot;-&quot;_ ;_ @_ "/>
    <numFmt numFmtId="194" formatCode="_ * #,##0_ ;_ * \-#,##0_ ;_ * &quot;-&quot;_ ;_ @_ "/>
    <numFmt numFmtId="195" formatCode="[$$-2C0A]#,##0.00"/>
    <numFmt numFmtId="196" formatCode="_ * #,##0.00_ ;_ * \-#,##0.00_ ;_ * &quot;-&quot;??_ ;_ @_ "/>
    <numFmt numFmtId="197" formatCode="_(&quot;$&quot;* #,##0_);_(&quot;$&quot;* \(#,##0\);_(&quot;$&quot;* &quot;-&quot;_);_(@_)"/>
    <numFmt numFmtId="198" formatCode="_(&quot;$&quot;* #,##0.00_);_(&quot;$&quot;* \(#,##0.00\);_(&quot;$&quot;* &quot;-&quot;??_);_(@_)"/>
    <numFmt numFmtId="199" formatCode="\$#,##0\ ;&quot;($&quot;#,##0\)"/>
    <numFmt numFmtId="200" formatCode="_([$$-240A]\ * #,##0.00_);_([$$-240A]\ * \(#,##0.00\);_([$$-240A]\ * \-??_);_(@_)"/>
    <numFmt numFmtId="201" formatCode="_ * #,##0.000_ ;_ * \-#,##0.000_ ;_ * \-??_ ;_ @_ "/>
    <numFmt numFmtId="202" formatCode="_(* #,##0.00_);_(* \(#,##0.00\);_(* \-??_);_(@_)"/>
    <numFmt numFmtId="203" formatCode="_ * #,##0.00_ ;_ * \-#,##0.00_ ;_ * \-??_ ;_ @_ "/>
    <numFmt numFmtId="204" formatCode="_-* #,##0\ _P_t_a_-;\-* #,##0\ _P_t_a_-;_-* &quot;-&quot;\ _P_t_a_-;_-@_-"/>
    <numFmt numFmtId="205" formatCode="_-* #,##0.00\ _P_t_a_-;\-* #,##0.00\ _P_t_a_-;_-* &quot;-&quot;??\ _P_t_a_-;_-@_-"/>
    <numFmt numFmtId="206" formatCode="&quot;$&quot;\ #,##0.00"/>
    <numFmt numFmtId="207" formatCode="_(* #,##0_);_(* \(#,##0\);_(* &quot;-&quot;??_);_(@_)"/>
    <numFmt numFmtId="208" formatCode="[$-C0A]d\-mmm\-yyyy;@"/>
    <numFmt numFmtId="209" formatCode="0.000%"/>
    <numFmt numFmtId="210" formatCode="_(&quot;$&quot;\ * #,##0.000_);_(&quot;$&quot;\ * \(#,##0.000\);_(&quot;$&quot;\ * &quot;-&quot;??_);_(@_)"/>
    <numFmt numFmtId="211" formatCode="[$$-240A]\ #,##0"/>
    <numFmt numFmtId="212" formatCode="_-* #,##0.00\ &quot;Pts&quot;_-;\-* #,##0.00\ &quot;Pts&quot;_-;_-* &quot;-&quot;??\ &quot;Pts&quot;_-;_-@_-"/>
    <numFmt numFmtId="213" formatCode="0.0000%"/>
    <numFmt numFmtId="214" formatCode="#,##0.00000"/>
    <numFmt numFmtId="215" formatCode="&quot;$&quot;#,##0"/>
    <numFmt numFmtId="216" formatCode="0.000000000"/>
    <numFmt numFmtId="217" formatCode="#,##0.000000000"/>
    <numFmt numFmtId="218" formatCode="_-&quot;$&quot;\ * #,##0_-;\-&quot;$&quot;\ * #,##0_-;_-&quot;$&quot;\ * &quot;-&quot;??_-;_-@_-"/>
    <numFmt numFmtId="219" formatCode="&quot;$&quot;\ #,##0.00;[Red]&quot;$&quot;\ \-#,##0.00"/>
    <numFmt numFmtId="220" formatCode="[$$-240A]\ #,##0.00"/>
    <numFmt numFmtId="221" formatCode="&quot;AIU&quot;\ 0%"/>
    <numFmt numFmtId="222" formatCode="_-* #,##0.00\ &quot;€&quot;_-;\-* #,##0.00\ &quot;€&quot;_-;_-* &quot;-&quot;??\ &quot;€&quot;_-;_-@_-"/>
    <numFmt numFmtId="223" formatCode="_-* #,##0.00\ [$€]_-;\-* #,##0.00\ [$€]_-;_-* &quot;-&quot;??\ [$€]_-;_-@_-"/>
    <numFmt numFmtId="224" formatCode="#,##0.0000000"/>
    <numFmt numFmtId="225" formatCode="0.0000000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1"/>
      <color indexed="8"/>
      <name val="Helvetica Neue"/>
    </font>
    <font>
      <b/>
      <sz val="12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0"/>
      <color indexed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sz val="12"/>
      <color theme="1"/>
      <name val="Calibri"/>
      <family val="2"/>
      <scheme val="minor"/>
    </font>
    <font>
      <vertAlign val="superscript"/>
      <sz val="8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u/>
      <sz val="10"/>
      <color indexed="12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b/>
      <sz val="9"/>
      <color rgb="FFFF0000"/>
      <name val="Arial"/>
      <family val="2"/>
    </font>
    <font>
      <sz val="11"/>
      <name val="Swis721 LtCn BT"/>
      <family val="2"/>
    </font>
    <font>
      <sz val="9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sz val="9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rgb="FFFF0000"/>
      <name val="Tahoma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b/>
      <sz val="11"/>
      <color rgb="FFFF0000"/>
      <name val="Arial"/>
      <family val="2"/>
    </font>
    <font>
      <i/>
      <sz val="1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indexed="43"/>
      </patternFill>
    </fill>
    <fill>
      <patternFill patternType="solid">
        <fgColor theme="4" tint="0.59999389629810485"/>
        <bgColor indexed="64"/>
      </patternFill>
    </fill>
  </fills>
  <borders count="13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198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3" fontId="5" fillId="0" borderId="4">
      <alignment horizontal="right"/>
    </xf>
    <xf numFmtId="2" fontId="5" fillId="0" borderId="0"/>
    <xf numFmtId="174" fontId="5" fillId="0" borderId="0"/>
    <xf numFmtId="175" fontId="4" fillId="0" borderId="0"/>
    <xf numFmtId="176" fontId="2" fillId="0" borderId="0">
      <protection locked="0"/>
    </xf>
    <xf numFmtId="3" fontId="6" fillId="0" borderId="0" applyFont="0" applyFill="0" applyBorder="0" applyAlignment="0" applyProtection="0"/>
    <xf numFmtId="177" fontId="2" fillId="0" borderId="0">
      <protection locked="0"/>
    </xf>
    <xf numFmtId="178" fontId="6" fillId="0" borderId="0" applyFont="0" applyFill="0" applyBorder="0" applyAlignment="0" applyProtection="0"/>
    <xf numFmtId="179" fontId="2" fillId="0" borderId="0">
      <protection locked="0"/>
    </xf>
    <xf numFmtId="180" fontId="2" fillId="0" borderId="0" applyFont="0" applyFill="0" applyBorder="0" applyAlignment="0" applyProtection="0"/>
    <xf numFmtId="181" fontId="7" fillId="0" borderId="0">
      <protection locked="0"/>
    </xf>
    <xf numFmtId="181" fontId="7" fillId="0" borderId="0">
      <protection locked="0"/>
    </xf>
    <xf numFmtId="181" fontId="7" fillId="0" borderId="0">
      <protection locked="0"/>
    </xf>
    <xf numFmtId="181" fontId="7" fillId="0" borderId="0">
      <protection locked="0"/>
    </xf>
    <xf numFmtId="181" fontId="7" fillId="0" borderId="0">
      <protection locked="0"/>
    </xf>
    <xf numFmtId="181" fontId="7" fillId="0" borderId="0">
      <protection locked="0"/>
    </xf>
    <xf numFmtId="181" fontId="7" fillId="0" borderId="0">
      <protection locked="0"/>
    </xf>
    <xf numFmtId="182" fontId="2" fillId="0" borderId="0">
      <protection locked="0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83" fontId="2" fillId="0" borderId="0">
      <protection locked="0"/>
    </xf>
    <xf numFmtId="183" fontId="2" fillId="0" borderId="0">
      <protection locked="0"/>
    </xf>
    <xf numFmtId="184" fontId="5" fillId="0" borderId="0">
      <alignment horizontal="right"/>
    </xf>
    <xf numFmtId="185" fontId="5" fillId="0" borderId="0" applyFont="0" applyFill="0" applyBorder="0" applyAlignment="0">
      <alignment horizontal="center"/>
    </xf>
    <xf numFmtId="166" fontId="10" fillId="0" borderId="0" applyFont="0" applyFill="0" applyBorder="0" applyAlignment="0" applyProtection="0"/>
    <xf numFmtId="170" fontId="2" fillId="0" borderId="0" applyFont="0" applyFill="0" applyBorder="0" applyAlignment="0" applyProtection="0"/>
    <xf numFmtId="186" fontId="5" fillId="0" borderId="0">
      <alignment horizontal="right"/>
    </xf>
    <xf numFmtId="187" fontId="2" fillId="0" borderId="0" applyFont="0" applyFill="0" applyBorder="0" applyAlignment="0" applyProtection="0"/>
    <xf numFmtId="188" fontId="5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89" fontId="2" fillId="0" borderId="0">
      <protection locked="0"/>
    </xf>
    <xf numFmtId="9" fontId="2" fillId="0" borderId="0" applyFont="0" applyFill="0" applyBorder="0" applyAlignment="0" applyProtection="0"/>
    <xf numFmtId="0" fontId="11" fillId="0" borderId="0">
      <alignment vertical="top"/>
    </xf>
    <xf numFmtId="165" fontId="10" fillId="0" borderId="0" applyFont="0" applyFill="0" applyBorder="0" applyAlignment="0" applyProtection="0"/>
    <xf numFmtId="166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6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34" borderId="0" applyNumberFormat="0" applyBorder="0" applyAlignment="0" applyProtection="0"/>
    <xf numFmtId="0" fontId="13" fillId="4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5" fillId="35" borderId="12" applyNumberFormat="0" applyAlignment="0" applyProtection="0"/>
    <xf numFmtId="0" fontId="15" fillId="36" borderId="12" applyNumberFormat="0" applyAlignment="0" applyProtection="0"/>
    <xf numFmtId="0" fontId="15" fillId="36" borderId="12" applyNumberFormat="0" applyAlignment="0" applyProtection="0"/>
    <xf numFmtId="0" fontId="15" fillId="36" borderId="12" applyNumberFormat="0" applyAlignment="0" applyProtection="0"/>
    <xf numFmtId="0" fontId="15" fillId="36" borderId="12" applyNumberFormat="0" applyAlignment="0" applyProtection="0"/>
    <xf numFmtId="0" fontId="15" fillId="36" borderId="12" applyNumberFormat="0" applyAlignment="0" applyProtection="0"/>
    <xf numFmtId="0" fontId="16" fillId="37" borderId="13" applyNumberFormat="0" applyAlignment="0" applyProtection="0"/>
    <xf numFmtId="0" fontId="16" fillId="37" borderId="13" applyNumberFormat="0" applyAlignment="0" applyProtection="0"/>
    <xf numFmtId="0" fontId="16" fillId="37" borderId="13" applyNumberFormat="0" applyAlignment="0" applyProtection="0"/>
    <xf numFmtId="0" fontId="16" fillId="37" borderId="13" applyNumberFormat="0" applyAlignment="0" applyProtection="0"/>
    <xf numFmtId="0" fontId="16" fillId="37" borderId="13" applyNumberFormat="0" applyAlignment="0" applyProtection="0"/>
    <xf numFmtId="0" fontId="17" fillId="0" borderId="14" applyNumberFormat="0" applyFill="0" applyAlignment="0" applyProtection="0"/>
    <xf numFmtId="0" fontId="17" fillId="0" borderId="14" applyNumberFormat="0" applyFill="0" applyAlignment="0" applyProtection="0"/>
    <xf numFmtId="0" fontId="17" fillId="0" borderId="14" applyNumberFormat="0" applyFill="0" applyAlignment="0" applyProtection="0"/>
    <xf numFmtId="0" fontId="17" fillId="0" borderId="14" applyNumberFormat="0" applyFill="0" applyAlignment="0" applyProtection="0"/>
    <xf numFmtId="0" fontId="17" fillId="0" borderId="14" applyNumberFormat="0" applyFill="0" applyAlignment="0" applyProtection="0"/>
    <xf numFmtId="0" fontId="16" fillId="38" borderId="13" applyNumberFormat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18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29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20" fillId="14" borderId="12" applyNumberFormat="0" applyAlignment="0" applyProtection="0"/>
    <xf numFmtId="0" fontId="20" fillId="14" borderId="12" applyNumberFormat="0" applyAlignment="0" applyProtection="0"/>
    <xf numFmtId="0" fontId="20" fillId="14" borderId="12" applyNumberFormat="0" applyAlignment="0" applyProtection="0"/>
    <xf numFmtId="0" fontId="20" fillId="14" borderId="12" applyNumberFormat="0" applyAlignment="0" applyProtection="0"/>
    <xf numFmtId="0" fontId="20" fillId="14" borderId="12" applyNumberFormat="0" applyAlignment="0" applyProtection="0"/>
    <xf numFmtId="0" fontId="21" fillId="0" borderId="0">
      <alignment vertical="top"/>
    </xf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18" fillId="0" borderId="0" applyFill="0" applyBorder="0" applyAlignment="0" applyProtection="0"/>
    <xf numFmtId="2" fontId="18" fillId="0" borderId="0" applyFill="0" applyBorder="0" applyAlignment="0" applyProtection="0"/>
    <xf numFmtId="2" fontId="18" fillId="0" borderId="0" applyFill="0" applyBorder="0" applyAlignment="0" applyProtection="0"/>
    <xf numFmtId="2" fontId="18" fillId="0" borderId="0" applyFill="0" applyBorder="0" applyAlignment="0" applyProtection="0"/>
    <xf numFmtId="2" fontId="18" fillId="0" borderId="0" applyFill="0" applyBorder="0" applyAlignment="0" applyProtection="0"/>
    <xf numFmtId="2" fontId="18" fillId="0" borderId="0" applyFill="0" applyBorder="0" applyAlignment="0" applyProtection="0"/>
    <xf numFmtId="2" fontId="18" fillId="0" borderId="0" applyFill="0" applyBorder="0" applyAlignment="0" applyProtection="0"/>
    <xf numFmtId="2" fontId="18" fillId="0" borderId="0" applyFill="0" applyBorder="0" applyAlignment="0" applyProtection="0"/>
    <xf numFmtId="2" fontId="18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4" fillId="5" borderId="0" applyNumberFormat="0" applyBorder="0" applyAlignment="0" applyProtection="0"/>
    <xf numFmtId="0" fontId="19" fillId="0" borderId="15" applyNumberFormat="0" applyFill="0" applyAlignment="0" applyProtection="0"/>
    <xf numFmtId="0" fontId="19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20" fillId="8" borderId="12" applyNumberFormat="0" applyAlignment="0" applyProtection="0"/>
    <xf numFmtId="0" fontId="17" fillId="0" borderId="14" applyNumberFormat="0" applyFill="0" applyAlignment="0" applyProtection="0"/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97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10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200" fontId="2" fillId="0" borderId="0" applyFill="0" applyBorder="0" applyAlignment="0" applyProtection="0"/>
    <xf numFmtId="196" fontId="2" fillId="0" borderId="0" applyFont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20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202" fontId="2" fillId="0" borderId="0" applyFill="0" applyBorder="0" applyAlignment="0" applyProtection="0"/>
    <xf numFmtId="202" fontId="2" fillId="0" borderId="0" applyFill="0" applyBorder="0" applyAlignment="0" applyProtection="0"/>
    <xf numFmtId="202" fontId="2" fillId="0" borderId="0" applyFill="0" applyBorder="0" applyAlignment="0" applyProtection="0"/>
    <xf numFmtId="202" fontId="2" fillId="0" borderId="0" applyFill="0" applyBorder="0" applyAlignment="0" applyProtection="0"/>
    <xf numFmtId="203" fontId="2" fillId="0" borderId="0" applyFill="0" applyBorder="0" applyAlignment="0" applyProtection="0"/>
    <xf numFmtId="203" fontId="2" fillId="0" borderId="0" applyFill="0" applyBorder="0" applyAlignment="0" applyProtection="0"/>
    <xf numFmtId="203" fontId="2" fillId="0" borderId="0" applyFill="0" applyBorder="0" applyAlignment="0" applyProtection="0"/>
    <xf numFmtId="203" fontId="2" fillId="0" borderId="0" applyFill="0" applyBorder="0" applyAlignment="0" applyProtection="0"/>
    <xf numFmtId="190" fontId="2" fillId="0" borderId="0" applyFill="0" applyBorder="0" applyAlignment="0" applyProtection="0"/>
    <xf numFmtId="169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5" fontId="10" fillId="0" borderId="0" applyFont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65" fontId="10" fillId="0" borderId="0" applyFont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65" fontId="2" fillId="0" borderId="0" applyFont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65" fontId="10" fillId="0" borderId="0" applyFont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2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2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2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2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2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1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65" fontId="10" fillId="0" borderId="0" applyFont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87" fontId="2" fillId="0" borderId="0" applyFont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65" fontId="10" fillId="0" borderId="0" applyFont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65" fontId="10" fillId="0" borderId="0" applyFont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92" fontId="2" fillId="0" borderId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87" fontId="2" fillId="0" borderId="0" applyFill="0" applyBorder="0" applyAlignment="0" applyProtection="0"/>
    <xf numFmtId="187" fontId="2" fillId="0" borderId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ill="0" applyBorder="0" applyAlignment="0" applyProtection="0"/>
    <xf numFmtId="187" fontId="2" fillId="0" borderId="0" applyFill="0" applyBorder="0" applyAlignment="0" applyProtection="0"/>
    <xf numFmtId="187" fontId="2" fillId="0" borderId="0" applyFill="0" applyBorder="0" applyAlignment="0" applyProtection="0"/>
    <xf numFmtId="187" fontId="2" fillId="0" borderId="0" applyFill="0" applyBorder="0" applyAlignment="0" applyProtection="0"/>
    <xf numFmtId="187" fontId="2" fillId="0" borderId="0" applyFill="0" applyBorder="0" applyAlignment="0" applyProtection="0"/>
    <xf numFmtId="187" fontId="2" fillId="0" borderId="0" applyFill="0" applyBorder="0" applyAlignment="0" applyProtection="0"/>
    <xf numFmtId="187" fontId="2" fillId="0" borderId="0" applyFill="0" applyBorder="0" applyAlignment="0" applyProtection="0"/>
    <xf numFmtId="187" fontId="2" fillId="0" borderId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4" borderId="16" applyNumberForma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" fillId="45" borderId="16" applyNumberFormat="0" applyFont="0" applyAlignment="0" applyProtection="0"/>
    <xf numFmtId="0" fontId="25" fillId="35" borderId="17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5" fillId="36" borderId="17" applyNumberFormat="0" applyAlignment="0" applyProtection="0"/>
    <xf numFmtId="0" fontId="25" fillId="36" borderId="17" applyNumberFormat="0" applyAlignment="0" applyProtection="0"/>
    <xf numFmtId="0" fontId="25" fillId="36" borderId="17" applyNumberFormat="0" applyAlignment="0" applyProtection="0"/>
    <xf numFmtId="0" fontId="25" fillId="36" borderId="17" applyNumberFormat="0" applyAlignment="0" applyProtection="0"/>
    <xf numFmtId="0" fontId="25" fillId="36" borderId="17" applyNumberFormat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8" applyNumberFormat="0" applyFill="0" applyAlignment="0" applyProtection="0"/>
    <xf numFmtId="0" fontId="28" fillId="0" borderId="18" applyNumberFormat="0" applyFill="0" applyAlignment="0" applyProtection="0"/>
    <xf numFmtId="0" fontId="28" fillId="0" borderId="18" applyNumberFormat="0" applyFill="0" applyAlignment="0" applyProtection="0"/>
    <xf numFmtId="0" fontId="28" fillId="0" borderId="18" applyNumberFormat="0" applyFill="0" applyAlignment="0" applyProtection="0"/>
    <xf numFmtId="0" fontId="28" fillId="0" borderId="18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29" fillId="0" borderId="19" applyNumberFormat="0" applyFill="0" applyAlignment="0" applyProtection="0"/>
    <xf numFmtId="0" fontId="19" fillId="0" borderId="15" applyNumberFormat="0" applyFill="0" applyAlignment="0" applyProtection="0"/>
    <xf numFmtId="0" fontId="19" fillId="0" borderId="15" applyNumberFormat="0" applyFill="0" applyAlignment="0" applyProtection="0"/>
    <xf numFmtId="0" fontId="19" fillId="0" borderId="15" applyNumberFormat="0" applyFill="0" applyAlignment="0" applyProtection="0"/>
    <xf numFmtId="0" fontId="19" fillId="0" borderId="15" applyNumberFormat="0" applyFill="0" applyAlignment="0" applyProtection="0"/>
    <xf numFmtId="0" fontId="19" fillId="0" borderId="15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26" fillId="0" borderId="0" applyNumberForma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1" fillId="0" borderId="0"/>
    <xf numFmtId="9" fontId="2" fillId="0" borderId="0" applyFont="0" applyFill="0" applyBorder="0" applyAlignment="0" applyProtection="0"/>
    <xf numFmtId="0" fontId="33" fillId="0" borderId="0" applyNumberFormat="0" applyFill="0" applyBorder="0" applyProtection="0">
      <alignment vertical="top"/>
    </xf>
    <xf numFmtId="204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 applyNumberFormat="0" applyFill="0" applyBorder="0" applyProtection="0">
      <alignment vertical="top"/>
    </xf>
    <xf numFmtId="0" fontId="2" fillId="0" borderId="0"/>
    <xf numFmtId="0" fontId="31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208" fontId="45" fillId="0" borderId="0"/>
    <xf numFmtId="205" fontId="2" fillId="0" borderId="0" applyFont="0" applyFill="0" applyBorder="0" applyAlignment="0" applyProtection="0"/>
    <xf numFmtId="208" fontId="2" fillId="0" borderId="0"/>
    <xf numFmtId="193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2" fillId="0" borderId="0"/>
    <xf numFmtId="0" fontId="1" fillId="0" borderId="0"/>
    <xf numFmtId="3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48" fillId="0" borderId="0" applyNumberFormat="0" applyFill="0" applyBorder="0" applyAlignment="0" applyProtection="0">
      <alignment vertical="top"/>
      <protection locked="0"/>
    </xf>
    <xf numFmtId="187" fontId="2" fillId="0" borderId="0" applyFont="0" applyFill="0" applyBorder="0" applyAlignment="0" applyProtection="0"/>
    <xf numFmtId="0" fontId="33" fillId="0" borderId="0" applyNumberFormat="0" applyFill="0" applyBorder="0" applyProtection="0">
      <alignment vertical="top"/>
    </xf>
    <xf numFmtId="0" fontId="2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52" fillId="0" borderId="0"/>
    <xf numFmtId="0" fontId="52" fillId="0" borderId="0"/>
    <xf numFmtId="0" fontId="1" fillId="0" borderId="0"/>
    <xf numFmtId="165" fontId="1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212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9" fontId="52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5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52" fillId="0" borderId="0"/>
    <xf numFmtId="219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2" fillId="0" borderId="0"/>
    <xf numFmtId="9" fontId="5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52" fillId="0" borderId="0"/>
    <xf numFmtId="0" fontId="52" fillId="0" borderId="0"/>
    <xf numFmtId="0" fontId="52" fillId="0" borderId="0"/>
    <xf numFmtId="165" fontId="52" fillId="0" borderId="0" applyFont="0" applyFill="0" applyBorder="0" applyAlignment="0" applyProtection="0"/>
    <xf numFmtId="167" fontId="52" fillId="0" borderId="0" applyFont="0" applyFill="0" applyBorder="0" applyAlignment="0" applyProtection="0"/>
    <xf numFmtId="0" fontId="31" fillId="0" borderId="0"/>
    <xf numFmtId="0" fontId="52" fillId="0" borderId="0"/>
    <xf numFmtId="165" fontId="52" fillId="0" borderId="0" applyFont="0" applyFill="0" applyBorder="0" applyAlignment="0" applyProtection="0"/>
    <xf numFmtId="0" fontId="52" fillId="0" borderId="0"/>
    <xf numFmtId="0" fontId="2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20" fontId="2" fillId="0" borderId="0"/>
    <xf numFmtId="221" fontId="2" fillId="0" borderId="0"/>
    <xf numFmtId="0" fontId="1" fillId="0" borderId="0"/>
    <xf numFmtId="19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/>
    <xf numFmtId="42" fontId="1" fillId="0" borderId="0" applyFont="0" applyFill="0" applyBorder="0" applyAlignment="0" applyProtection="0"/>
    <xf numFmtId="0" fontId="5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2" fillId="0" borderId="0"/>
    <xf numFmtId="0" fontId="52" fillId="0" borderId="0"/>
    <xf numFmtId="42" fontId="1" fillId="0" borderId="0" applyFont="0" applyFill="0" applyBorder="0" applyAlignment="0" applyProtection="0"/>
    <xf numFmtId="0" fontId="52" fillId="0" borderId="0"/>
    <xf numFmtId="0" fontId="5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/>
    <xf numFmtId="41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2" fillId="0" borderId="0"/>
    <xf numFmtId="0" fontId="5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35" borderId="108" applyNumberFormat="0" applyAlignment="0" applyProtection="0"/>
    <xf numFmtId="42" fontId="1" fillId="0" borderId="0" applyFont="0" applyFill="0" applyBorder="0" applyAlignment="0" applyProtection="0"/>
    <xf numFmtId="0" fontId="30" fillId="0" borderId="119" applyNumberFormat="0" applyFill="0" applyAlignment="0" applyProtection="0"/>
    <xf numFmtId="0" fontId="30" fillId="0" borderId="98" applyNumberFormat="0" applyFill="0" applyAlignment="0" applyProtection="0"/>
    <xf numFmtId="0" fontId="5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45" borderId="117" applyNumberFormat="0" applyFont="0" applyAlignment="0" applyProtection="0"/>
    <xf numFmtId="0" fontId="15" fillId="35" borderId="91" applyNumberFormat="0" applyAlignment="0" applyProtection="0"/>
    <xf numFmtId="0" fontId="25" fillId="35" borderId="114" applyNumberFormat="0" applyAlignment="0" applyProtection="0"/>
    <xf numFmtId="0" fontId="15" fillId="35" borderId="103" applyNumberFormat="0" applyAlignment="0" applyProtection="0"/>
    <xf numFmtId="0" fontId="20" fillId="8" borderId="99" applyNumberFormat="0" applyAlignment="0" applyProtection="0"/>
    <xf numFmtId="0" fontId="2" fillId="45" borderId="100" applyNumberFormat="0" applyFont="0" applyAlignment="0" applyProtection="0"/>
    <xf numFmtId="42" fontId="2" fillId="0" borderId="0" applyFont="0" applyFill="0" applyBorder="0" applyAlignment="0" applyProtection="0"/>
    <xf numFmtId="0" fontId="2" fillId="45" borderId="96" applyNumberFormat="0" applyFont="0" applyAlignment="0" applyProtection="0"/>
    <xf numFmtId="42" fontId="1" fillId="0" borderId="0" applyFont="0" applyFill="0" applyBorder="0" applyAlignment="0" applyProtection="0"/>
    <xf numFmtId="0" fontId="52" fillId="0" borderId="0"/>
    <xf numFmtId="0" fontId="15" fillId="35" borderId="95" applyNumberFormat="0" applyAlignment="0" applyProtection="0"/>
    <xf numFmtId="0" fontId="30" fillId="0" borderId="119" applyNumberFormat="0" applyFill="0" applyAlignment="0" applyProtection="0"/>
    <xf numFmtId="0" fontId="30" fillId="0" borderId="111" applyNumberFormat="0" applyFill="0" applyAlignment="0" applyProtection="0"/>
    <xf numFmtId="42" fontId="1" fillId="0" borderId="0" applyFont="0" applyFill="0" applyBorder="0" applyAlignment="0" applyProtection="0"/>
    <xf numFmtId="0" fontId="15" fillId="35" borderId="112" applyNumberFormat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6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2" fillId="2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4" fillId="5" borderId="0" applyNumberFormat="0" applyBorder="0" applyAlignment="0" applyProtection="0"/>
    <xf numFmtId="0" fontId="15" fillId="35" borderId="12" applyNumberFormat="0" applyAlignment="0" applyProtection="0"/>
    <xf numFmtId="0" fontId="16" fillId="38" borderId="13" applyNumberFormat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34" borderId="0" applyNumberFormat="0" applyBorder="0" applyAlignment="0" applyProtection="0"/>
    <xf numFmtId="0" fontId="20" fillId="8" borderId="12" applyNumberFormat="0" applyAlignment="0" applyProtection="0"/>
    <xf numFmtId="0" fontId="2" fillId="45" borderId="113" applyNumberFormat="0" applyFont="0" applyAlignment="0" applyProtection="0"/>
    <xf numFmtId="223" fontId="2" fillId="0" borderId="0" applyFont="0" applyFill="0" applyBorder="0" applyAlignment="0" applyProtection="0"/>
    <xf numFmtId="0" fontId="13" fillId="4" borderId="0" applyNumberFormat="0" applyBorder="0" applyAlignment="0" applyProtection="0"/>
    <xf numFmtId="2" fontId="5" fillId="0" borderId="89" applyFont="0" applyBorder="0"/>
    <xf numFmtId="0" fontId="2" fillId="45" borderId="121" applyNumberFormat="0" applyFont="0" applyAlignment="0" applyProtection="0"/>
    <xf numFmtId="43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19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65" fontId="10" fillId="0" borderId="0" applyFont="0" applyFill="0" applyBorder="0" applyAlignment="0" applyProtection="0"/>
    <xf numFmtId="222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219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20" fillId="8" borderId="120" applyNumberFormat="0" applyAlignment="0" applyProtection="0"/>
    <xf numFmtId="0" fontId="24" fillId="57" borderId="0" applyNumberFormat="0" applyBorder="0" applyAlignment="0" applyProtection="0"/>
    <xf numFmtId="0" fontId="24" fillId="57" borderId="0" applyNumberFormat="0" applyBorder="0" applyAlignment="0" applyProtection="0"/>
    <xf numFmtId="0" fontId="30" fillId="0" borderId="102" applyNumberFormat="0" applyFill="0" applyAlignment="0" applyProtection="0"/>
    <xf numFmtId="0" fontId="1" fillId="0" borderId="0"/>
    <xf numFmtId="0" fontId="20" fillId="8" borderId="103" applyNumberFormat="0" applyAlignment="0" applyProtection="0"/>
    <xf numFmtId="0" fontId="10" fillId="0" borderId="0"/>
    <xf numFmtId="0" fontId="1" fillId="0" borderId="0"/>
    <xf numFmtId="0" fontId="2" fillId="45" borderId="16" applyNumberFormat="0" applyFont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35" borderId="17" applyNumberFormat="0" applyAlignment="0" applyProtection="0"/>
    <xf numFmtId="0" fontId="52" fillId="0" borderId="0"/>
    <xf numFmtId="168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6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2" fillId="23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4" fillId="5" borderId="0" applyNumberFormat="0" applyBorder="0" applyAlignment="0" applyProtection="0"/>
    <xf numFmtId="0" fontId="15" fillId="35" borderId="12" applyNumberFormat="0" applyAlignment="0" applyProtection="0"/>
    <xf numFmtId="0" fontId="2" fillId="0" borderId="0"/>
    <xf numFmtId="0" fontId="16" fillId="38" borderId="13" applyNumberFormat="0" applyAlignment="0" applyProtection="0"/>
    <xf numFmtId="0" fontId="52" fillId="0" borderId="0"/>
    <xf numFmtId="173" fontId="5" fillId="0" borderId="4">
      <alignment horizontal="right"/>
    </xf>
    <xf numFmtId="0" fontId="15" fillId="35" borderId="120" applyNumberFormat="0" applyAlignment="0" applyProtection="0"/>
    <xf numFmtId="2" fontId="5" fillId="0" borderId="0"/>
    <xf numFmtId="2" fontId="5" fillId="0" borderId="0"/>
    <xf numFmtId="174" fontId="5" fillId="0" borderId="0"/>
    <xf numFmtId="174" fontId="5" fillId="0" borderId="0"/>
    <xf numFmtId="175" fontId="4" fillId="0" borderId="0"/>
    <xf numFmtId="175" fontId="4" fillId="0" borderId="0"/>
    <xf numFmtId="173" fontId="5" fillId="0" borderId="4">
      <alignment horizontal="right"/>
    </xf>
    <xf numFmtId="0" fontId="25" fillId="35" borderId="110" applyNumberFormat="0" applyAlignment="0" applyProtection="0"/>
    <xf numFmtId="168" fontId="1" fillId="0" borderId="0" applyFont="0" applyFill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34" borderId="0" applyNumberFormat="0" applyBorder="0" applyAlignment="0" applyProtection="0"/>
    <xf numFmtId="0" fontId="20" fillId="8" borderId="12" applyNumberFormat="0" applyAlignment="0" applyProtection="0"/>
    <xf numFmtId="0" fontId="25" fillId="35" borderId="122" applyNumberFormat="0" applyAlignment="0" applyProtection="0"/>
    <xf numFmtId="0" fontId="30" fillId="0" borderId="107" applyNumberFormat="0" applyFill="0" applyAlignment="0" applyProtection="0"/>
    <xf numFmtId="0" fontId="25" fillId="35" borderId="97" applyNumberFormat="0" applyAlignment="0" applyProtection="0"/>
    <xf numFmtId="0" fontId="13" fillId="4" borderId="0" applyNumberFormat="0" applyBorder="0" applyAlignment="0" applyProtection="0"/>
    <xf numFmtId="0" fontId="15" fillId="35" borderId="103" applyNumberFormat="0" applyAlignment="0" applyProtection="0"/>
    <xf numFmtId="184" fontId="5" fillId="0" borderId="0">
      <alignment horizontal="right"/>
    </xf>
    <xf numFmtId="184" fontId="5" fillId="0" borderId="0">
      <alignment horizontal="right"/>
    </xf>
    <xf numFmtId="185" fontId="5" fillId="0" borderId="0" applyFont="0" applyFill="0" applyBorder="0" applyAlignment="0">
      <alignment horizontal="center"/>
    </xf>
    <xf numFmtId="2" fontId="5" fillId="0" borderId="89" applyFont="0" applyBorder="0"/>
    <xf numFmtId="43" fontId="10" fillId="0" borderId="0" applyFont="0" applyFill="0" applyBorder="0" applyAlignment="0" applyProtection="0"/>
    <xf numFmtId="0" fontId="20" fillId="8" borderId="91" applyNumberFormat="0" applyAlignment="0" applyProtection="0"/>
    <xf numFmtId="43" fontId="2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186" fontId="5" fillId="0" borderId="0">
      <alignment horizontal="right"/>
    </xf>
    <xf numFmtId="186" fontId="5" fillId="0" borderId="0">
      <alignment horizontal="right"/>
    </xf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0" fillId="0" borderId="0" applyFont="0" applyFill="0" applyBorder="0" applyAlignment="0" applyProtection="0"/>
    <xf numFmtId="178" fontId="67" fillId="0" borderId="0" applyFont="0" applyFill="0" applyBorder="0" applyAlignment="0" applyProtection="0"/>
    <xf numFmtId="0" fontId="24" fillId="57" borderId="0" applyNumberFormat="0" applyBorder="0" applyAlignment="0" applyProtection="0"/>
    <xf numFmtId="188" fontId="5" fillId="0" borderId="0" applyFont="0" applyFill="0" applyBorder="0" applyAlignment="0">
      <alignment horizontal="center"/>
    </xf>
    <xf numFmtId="0" fontId="66" fillId="0" borderId="0"/>
    <xf numFmtId="0" fontId="66" fillId="0" borderId="0"/>
    <xf numFmtId="0" fontId="68" fillId="0" borderId="0"/>
    <xf numFmtId="0" fontId="30" fillId="0" borderId="123" applyNumberFormat="0" applyFill="0" applyAlignment="0" applyProtection="0"/>
    <xf numFmtId="0" fontId="2" fillId="45" borderId="16" applyNumberFormat="0" applyFont="0" applyAlignment="0" applyProtection="0"/>
    <xf numFmtId="168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6" fillId="0" borderId="0" applyFont="0" applyFill="0" applyBorder="0" applyAlignment="0" applyProtection="0"/>
    <xf numFmtId="0" fontId="25" fillId="35" borderId="17" applyNumberFormat="0" applyAlignment="0" applyProtection="0"/>
    <xf numFmtId="0" fontId="30" fillId="0" borderId="98" applyNumberFormat="0" applyFill="0" applyAlignment="0" applyProtection="0"/>
    <xf numFmtId="0" fontId="20" fillId="8" borderId="95" applyNumberFormat="0" applyAlignment="0" applyProtection="0"/>
    <xf numFmtId="183" fontId="2" fillId="0" borderId="90">
      <protection locked="0"/>
    </xf>
    <xf numFmtId="0" fontId="20" fillId="8" borderId="99" applyNumberFormat="0" applyAlignment="0" applyProtection="0"/>
    <xf numFmtId="0" fontId="2" fillId="45" borderId="104" applyNumberFormat="0" applyFont="0" applyAlignment="0" applyProtection="0"/>
    <xf numFmtId="0" fontId="2" fillId="45" borderId="100" applyNumberFormat="0" applyFont="0" applyAlignment="0" applyProtection="0"/>
    <xf numFmtId="0" fontId="2" fillId="45" borderId="92" applyNumberFormat="0" applyFont="0" applyAlignment="0" applyProtection="0"/>
    <xf numFmtId="0" fontId="30" fillId="0" borderId="115" applyNumberFormat="0" applyFill="0" applyAlignment="0" applyProtection="0"/>
    <xf numFmtId="168" fontId="1" fillId="0" borderId="0" applyFont="0" applyFill="0" applyBorder="0" applyAlignment="0" applyProtection="0"/>
    <xf numFmtId="0" fontId="30" fillId="0" borderId="102" applyNumberFormat="0" applyFill="0" applyAlignment="0" applyProtection="0"/>
    <xf numFmtId="0" fontId="15" fillId="35" borderId="99" applyNumberFormat="0" applyAlignment="0" applyProtection="0"/>
    <xf numFmtId="0" fontId="30" fillId="0" borderId="107" applyNumberFormat="0" applyFill="0" applyAlignment="0" applyProtection="0"/>
    <xf numFmtId="0" fontId="25" fillId="35" borderId="93" applyNumberFormat="0" applyAlignment="0" applyProtection="0"/>
    <xf numFmtId="0" fontId="52" fillId="0" borderId="0"/>
    <xf numFmtId="168" fontId="1" fillId="0" borderId="0" applyFont="0" applyFill="0" applyBorder="0" applyAlignment="0" applyProtection="0"/>
    <xf numFmtId="0" fontId="15" fillId="35" borderId="116" applyNumberFormat="0" applyAlignment="0" applyProtection="0"/>
    <xf numFmtId="0" fontId="30" fillId="0" borderId="94" applyNumberFormat="0" applyFill="0" applyAlignment="0" applyProtection="0"/>
    <xf numFmtId="0" fontId="30" fillId="0" borderId="94" applyNumberFormat="0" applyFill="0" applyAlignment="0" applyProtection="0"/>
    <xf numFmtId="0" fontId="20" fillId="8" borderId="103" applyNumberFormat="0" applyAlignment="0" applyProtection="0"/>
    <xf numFmtId="0" fontId="19" fillId="0" borderId="106" applyNumberFormat="0" applyFill="0" applyAlignment="0" applyProtection="0"/>
    <xf numFmtId="0" fontId="25" fillId="35" borderId="105" applyNumberFormat="0" applyAlignment="0" applyProtection="0"/>
    <xf numFmtId="0" fontId="15" fillId="35" borderId="91" applyNumberFormat="0" applyAlignment="0" applyProtection="0"/>
    <xf numFmtId="0" fontId="20" fillId="8" borderId="116" applyNumberFormat="0" applyAlignment="0" applyProtection="0"/>
    <xf numFmtId="0" fontId="15" fillId="35" borderId="99" applyNumberFormat="0" applyAlignment="0" applyProtection="0"/>
    <xf numFmtId="168" fontId="1" fillId="0" borderId="0" applyFont="0" applyFill="0" applyBorder="0" applyAlignment="0" applyProtection="0"/>
    <xf numFmtId="0" fontId="20" fillId="8" borderId="95" applyNumberFormat="0" applyAlignment="0" applyProtection="0"/>
    <xf numFmtId="0" fontId="2" fillId="45" borderId="121" applyNumberFormat="0" applyFont="0" applyAlignment="0" applyProtection="0"/>
    <xf numFmtId="0" fontId="20" fillId="8" borderId="108" applyNumberFormat="0" applyAlignment="0" applyProtection="0"/>
    <xf numFmtId="0" fontId="20" fillId="8" borderId="91" applyNumberFormat="0" applyAlignment="0" applyProtection="0"/>
    <xf numFmtId="0" fontId="15" fillId="35" borderId="95" applyNumberFormat="0" applyAlignment="0" applyProtection="0"/>
    <xf numFmtId="0" fontId="2" fillId="45" borderId="109" applyNumberFormat="0" applyFont="0" applyAlignment="0" applyProtection="0"/>
    <xf numFmtId="44" fontId="1" fillId="0" borderId="0" applyFont="0" applyFill="0" applyBorder="0" applyAlignment="0" applyProtection="0"/>
    <xf numFmtId="0" fontId="25" fillId="35" borderId="118" applyNumberFormat="0" applyAlignment="0" applyProtection="0"/>
    <xf numFmtId="168" fontId="1" fillId="0" borderId="0" applyFont="0" applyFill="0" applyBorder="0" applyAlignment="0" applyProtection="0"/>
    <xf numFmtId="0" fontId="15" fillId="35" borderId="116" applyNumberFormat="0" applyAlignment="0" applyProtection="0"/>
    <xf numFmtId="0" fontId="2" fillId="45" borderId="113" applyNumberFormat="0" applyFont="0" applyAlignment="0" applyProtection="0"/>
    <xf numFmtId="0" fontId="52" fillId="0" borderId="0"/>
    <xf numFmtId="0" fontId="2" fillId="45" borderId="109" applyNumberFormat="0" applyFont="0" applyAlignment="0" applyProtection="0"/>
    <xf numFmtId="0" fontId="25" fillId="35" borderId="101" applyNumberFormat="0" applyAlignment="0" applyProtection="0"/>
    <xf numFmtId="0" fontId="2" fillId="45" borderId="104" applyNumberFormat="0" applyFont="0" applyAlignment="0" applyProtection="0"/>
    <xf numFmtId="0" fontId="52" fillId="0" borderId="0"/>
    <xf numFmtId="0" fontId="30" fillId="0" borderId="123" applyNumberFormat="0" applyFill="0" applyAlignment="0" applyProtection="0"/>
    <xf numFmtId="0" fontId="15" fillId="35" borderId="112" applyNumberFormat="0" applyAlignment="0" applyProtection="0"/>
    <xf numFmtId="0" fontId="20" fillId="8" borderId="120" applyNumberFormat="0" applyAlignment="0" applyProtection="0"/>
    <xf numFmtId="0" fontId="2" fillId="45" borderId="92" applyNumberFormat="0" applyFont="0" applyAlignment="0" applyProtection="0"/>
    <xf numFmtId="4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52" fillId="0" borderId="0"/>
    <xf numFmtId="0" fontId="25" fillId="35" borderId="93" applyNumberFormat="0" applyAlignment="0" applyProtection="0"/>
    <xf numFmtId="44" fontId="1" fillId="0" borderId="0" applyFont="0" applyFill="0" applyBorder="0" applyAlignment="0" applyProtection="0"/>
    <xf numFmtId="0" fontId="2" fillId="45" borderId="96" applyNumberFormat="0" applyFont="0" applyAlignment="0" applyProtection="0"/>
    <xf numFmtId="0" fontId="15" fillId="35" borderId="108" applyNumberFormat="0" applyAlignment="0" applyProtection="0"/>
    <xf numFmtId="0" fontId="52" fillId="0" borderId="0"/>
    <xf numFmtId="0" fontId="25" fillId="35" borderId="97" applyNumberFormat="0" applyAlignment="0" applyProtection="0"/>
    <xf numFmtId="0" fontId="25" fillId="35" borderId="118" applyNumberFormat="0" applyAlignment="0" applyProtection="0"/>
    <xf numFmtId="44" fontId="1" fillId="0" borderId="0" applyFont="0" applyFill="0" applyBorder="0" applyAlignment="0" applyProtection="0"/>
    <xf numFmtId="0" fontId="20" fillId="8" borderId="112" applyNumberFormat="0" applyAlignment="0" applyProtection="0"/>
    <xf numFmtId="0" fontId="30" fillId="0" borderId="111" applyNumberFormat="0" applyFill="0" applyAlignment="0" applyProtection="0"/>
    <xf numFmtId="0" fontId="25" fillId="35" borderId="101" applyNumberFormat="0" applyAlignment="0" applyProtection="0"/>
    <xf numFmtId="0" fontId="20" fillId="8" borderId="108" applyNumberFormat="0" applyAlignment="0" applyProtection="0"/>
    <xf numFmtId="44" fontId="1" fillId="0" borderId="0" applyFont="0" applyFill="0" applyBorder="0" applyAlignment="0" applyProtection="0"/>
    <xf numFmtId="0" fontId="20" fillId="8" borderId="112" applyNumberFormat="0" applyAlignment="0" applyProtection="0"/>
    <xf numFmtId="0" fontId="30" fillId="0" borderId="115" applyNumberFormat="0" applyFill="0" applyAlignment="0" applyProtection="0"/>
    <xf numFmtId="0" fontId="25" fillId="35" borderId="105" applyNumberFormat="0" applyAlignment="0" applyProtection="0"/>
    <xf numFmtId="0" fontId="19" fillId="0" borderId="106" applyNumberFormat="0" applyFill="0" applyAlignment="0" applyProtection="0"/>
    <xf numFmtId="44" fontId="1" fillId="0" borderId="0" applyFont="0" applyFill="0" applyBorder="0" applyAlignment="0" applyProtection="0"/>
    <xf numFmtId="0" fontId="15" fillId="35" borderId="120" applyNumberFormat="0" applyAlignment="0" applyProtection="0"/>
    <xf numFmtId="0" fontId="25" fillId="35" borderId="110" applyNumberFormat="0" applyAlignment="0" applyProtection="0"/>
    <xf numFmtId="44" fontId="1" fillId="0" borderId="0" applyFont="0" applyFill="0" applyBorder="0" applyAlignment="0" applyProtection="0"/>
    <xf numFmtId="0" fontId="52" fillId="0" borderId="0"/>
    <xf numFmtId="0" fontId="25" fillId="35" borderId="114" applyNumberFormat="0" applyAlignment="0" applyProtection="0"/>
    <xf numFmtId="168" fontId="1" fillId="0" borderId="0" applyFont="0" applyFill="0" applyBorder="0" applyAlignment="0" applyProtection="0"/>
    <xf numFmtId="0" fontId="2" fillId="45" borderId="117" applyNumberFormat="0" applyFont="0" applyAlignment="0" applyProtection="0"/>
    <xf numFmtId="0" fontId="20" fillId="8" borderId="116" applyNumberFormat="0" applyAlignment="0" applyProtection="0"/>
    <xf numFmtId="44" fontId="1" fillId="0" borderId="0" applyFont="0" applyFill="0" applyBorder="0" applyAlignment="0" applyProtection="0"/>
    <xf numFmtId="0" fontId="25" fillId="35" borderId="122" applyNumberFormat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30" fillId="0" borderId="133" applyNumberFormat="0" applyFill="0" applyAlignment="0" applyProtection="0"/>
    <xf numFmtId="0" fontId="5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35" borderId="127" applyNumberFormat="0" applyAlignment="0" applyProtection="0"/>
    <xf numFmtId="0" fontId="2" fillId="45" borderId="126" applyNumberFormat="0" applyFont="0" applyAlignment="0" applyProtection="0"/>
    <xf numFmtId="0" fontId="15" fillId="35" borderId="129" applyNumberFormat="0" applyAlignment="0" applyProtection="0"/>
    <xf numFmtId="41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0" fillId="0" borderId="133" applyNumberFormat="0" applyFill="0" applyAlignment="0" applyProtection="0"/>
    <xf numFmtId="42" fontId="1" fillId="0" borderId="0" applyFont="0" applyFill="0" applyBorder="0" applyAlignment="0" applyProtection="0"/>
    <xf numFmtId="0" fontId="15" fillId="35" borderId="125" applyNumberFormat="0" applyAlignment="0" applyProtection="0"/>
    <xf numFmtId="0" fontId="20" fillId="8" borderId="129" applyNumberFormat="0" applyAlignment="0" applyProtection="0"/>
    <xf numFmtId="0" fontId="30" fillId="0" borderId="128" applyNumberFormat="0" applyFill="0" applyAlignment="0" applyProtection="0"/>
    <xf numFmtId="43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52" fillId="0" borderId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35" borderId="131" applyNumberFormat="0" applyAlignment="0" applyProtection="0"/>
    <xf numFmtId="0" fontId="52" fillId="0" borderId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8" borderId="129" applyNumberFormat="0" applyAlignment="0" applyProtection="0"/>
    <xf numFmtId="0" fontId="15" fillId="35" borderId="129" applyNumberFormat="0" applyAlignment="0" applyProtection="0"/>
    <xf numFmtId="0" fontId="20" fillId="8" borderId="125" applyNumberFormat="0" applyAlignment="0" applyProtection="0"/>
    <xf numFmtId="0" fontId="15" fillId="35" borderId="125" applyNumberFormat="0" applyAlignment="0" applyProtection="0"/>
    <xf numFmtId="0" fontId="19" fillId="0" borderId="132" applyNumberFormat="0" applyFill="0" applyAlignment="0" applyProtection="0"/>
    <xf numFmtId="0" fontId="30" fillId="0" borderId="128" applyNumberFormat="0" applyFill="0" applyAlignment="0" applyProtection="0"/>
    <xf numFmtId="43" fontId="10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0" fontId="20" fillId="8" borderId="125" applyNumberFormat="0" applyAlignment="0" applyProtection="0"/>
    <xf numFmtId="0" fontId="2" fillId="45" borderId="130" applyNumberFormat="0" applyFont="0" applyAlignment="0" applyProtection="0"/>
    <xf numFmtId="0" fontId="2" fillId="45" borderId="126" applyNumberFormat="0" applyFont="0" applyAlignment="0" applyProtection="0"/>
    <xf numFmtId="0" fontId="25" fillId="35" borderId="127" applyNumberFormat="0" applyAlignment="0" applyProtection="0"/>
    <xf numFmtId="0" fontId="2" fillId="45" borderId="130" applyNumberFormat="0" applyFont="0" applyAlignment="0" applyProtection="0"/>
    <xf numFmtId="0" fontId="25" fillId="35" borderId="131" applyNumberFormat="0" applyAlignment="0" applyProtection="0"/>
    <xf numFmtId="0" fontId="19" fillId="0" borderId="132" applyNumberFormat="0" applyFill="0" applyAlignment="0" applyProtection="0"/>
    <xf numFmtId="0" fontId="2" fillId="0" borderId="0"/>
  </cellStyleXfs>
  <cellXfs count="434">
    <xf numFmtId="0" fontId="0" fillId="0" borderId="0" xfId="0"/>
    <xf numFmtId="0" fontId="1" fillId="0" borderId="5" xfId="3754" applyBorder="1" applyAlignment="1">
      <alignment vertical="center"/>
    </xf>
    <xf numFmtId="0" fontId="1" fillId="0" borderId="0" xfId="3754" applyAlignment="1">
      <alignment vertical="center"/>
    </xf>
    <xf numFmtId="0" fontId="34" fillId="0" borderId="0" xfId="3754" applyFont="1" applyAlignment="1">
      <alignment vertical="center"/>
    </xf>
    <xf numFmtId="0" fontId="35" fillId="0" borderId="0" xfId="3754" applyFont="1" applyAlignment="1">
      <alignment horizontal="left" vertical="center"/>
    </xf>
    <xf numFmtId="0" fontId="2" fillId="0" borderId="0" xfId="3754" applyFont="1" applyAlignment="1">
      <alignment horizontal="left" vertical="center"/>
    </xf>
    <xf numFmtId="0" fontId="36" fillId="0" borderId="0" xfId="3754" applyFont="1" applyAlignment="1">
      <alignment horizontal="left" vertical="center"/>
    </xf>
    <xf numFmtId="0" fontId="37" fillId="0" borderId="0" xfId="3754" applyFont="1" applyAlignment="1">
      <alignment horizontal="left" vertical="center"/>
    </xf>
    <xf numFmtId="0" fontId="38" fillId="0" borderId="0" xfId="3754" applyFont="1" applyAlignment="1">
      <alignment horizontal="center" vertical="center"/>
    </xf>
    <xf numFmtId="0" fontId="39" fillId="0" borderId="31" xfId="3754" applyFont="1" applyBorder="1" applyAlignment="1">
      <alignment horizontal="center" vertical="center"/>
    </xf>
    <xf numFmtId="0" fontId="39" fillId="0" borderId="32" xfId="3754" applyFont="1" applyBorder="1" applyAlignment="1">
      <alignment horizontal="center" vertical="center"/>
    </xf>
    <xf numFmtId="0" fontId="39" fillId="0" borderId="32" xfId="3754" quotePrefix="1" applyFont="1" applyBorder="1" applyAlignment="1">
      <alignment horizontal="center" vertical="center" wrapText="1"/>
    </xf>
    <xf numFmtId="0" fontId="39" fillId="0" borderId="33" xfId="3754" quotePrefix="1" applyFont="1" applyBorder="1" applyAlignment="1">
      <alignment horizontal="center" vertical="center" wrapText="1"/>
    </xf>
    <xf numFmtId="0" fontId="40" fillId="0" borderId="34" xfId="3754" applyFont="1" applyBorder="1" applyAlignment="1">
      <alignment vertical="center"/>
    </xf>
    <xf numFmtId="0" fontId="40" fillId="0" borderId="35" xfId="3754" applyFont="1" applyBorder="1" applyAlignment="1">
      <alignment vertical="center"/>
    </xf>
    <xf numFmtId="0" fontId="40" fillId="0" borderId="36" xfId="3754" applyFont="1" applyBorder="1" applyAlignment="1">
      <alignment vertical="center"/>
    </xf>
    <xf numFmtId="0" fontId="40" fillId="0" borderId="6" xfId="3754" applyFont="1" applyBorder="1" applyAlignment="1">
      <alignment vertical="center"/>
    </xf>
    <xf numFmtId="0" fontId="40" fillId="0" borderId="3" xfId="3754" applyFont="1" applyBorder="1" applyAlignment="1">
      <alignment vertical="center"/>
    </xf>
    <xf numFmtId="0" fontId="40" fillId="0" borderId="7" xfId="3754" applyFont="1" applyBorder="1" applyAlignment="1">
      <alignment vertical="center"/>
    </xf>
    <xf numFmtId="0" fontId="40" fillId="0" borderId="11" xfId="3754" applyFont="1" applyBorder="1" applyAlignment="1">
      <alignment vertical="center"/>
    </xf>
    <xf numFmtId="0" fontId="40" fillId="0" borderId="9" xfId="3754" applyFont="1" applyBorder="1" applyAlignment="1">
      <alignment vertical="center"/>
    </xf>
    <xf numFmtId="0" fontId="40" fillId="0" borderId="10" xfId="3754" applyFont="1" applyBorder="1" applyAlignment="1">
      <alignment vertical="center"/>
    </xf>
    <xf numFmtId="0" fontId="1" fillId="0" borderId="0" xfId="3754"/>
    <xf numFmtId="0" fontId="34" fillId="0" borderId="0" xfId="3754" applyFont="1" applyAlignment="1">
      <alignment horizontal="centerContinuous" vertical="center"/>
    </xf>
    <xf numFmtId="0" fontId="36" fillId="0" borderId="0" xfId="3754" applyFont="1"/>
    <xf numFmtId="0" fontId="5" fillId="0" borderId="0" xfId="3754" applyFont="1" applyAlignment="1">
      <alignment vertical="center"/>
    </xf>
    <xf numFmtId="0" fontId="4" fillId="0" borderId="37" xfId="3754" applyFont="1" applyBorder="1" applyAlignment="1">
      <alignment vertical="center"/>
    </xf>
    <xf numFmtId="0" fontId="4" fillId="0" borderId="23" xfId="3754" applyFont="1" applyBorder="1" applyAlignment="1">
      <alignment vertical="center"/>
    </xf>
    <xf numFmtId="0" fontId="4" fillId="0" borderId="0" xfId="3754" applyFont="1" applyAlignment="1">
      <alignment vertical="center"/>
    </xf>
    <xf numFmtId="0" fontId="4" fillId="0" borderId="38" xfId="3754" applyFont="1" applyBorder="1" applyAlignment="1">
      <alignment vertical="center"/>
    </xf>
    <xf numFmtId="0" fontId="4" fillId="0" borderId="5" xfId="3754" applyFont="1" applyBorder="1" applyAlignment="1">
      <alignment vertical="center"/>
    </xf>
    <xf numFmtId="0" fontId="4" fillId="0" borderId="25" xfId="3754" applyFont="1" applyBorder="1" applyAlignment="1">
      <alignment vertical="center"/>
    </xf>
    <xf numFmtId="0" fontId="4" fillId="0" borderId="2" xfId="3754" applyFont="1" applyBorder="1" applyAlignment="1">
      <alignment vertical="center"/>
    </xf>
    <xf numFmtId="0" fontId="3" fillId="0" borderId="0" xfId="3754" applyFont="1" applyAlignment="1">
      <alignment vertical="center"/>
    </xf>
    <xf numFmtId="0" fontId="5" fillId="0" borderId="37" xfId="3754" applyFont="1" applyBorder="1" applyAlignment="1">
      <alignment horizontal="centerContinuous" vertical="center"/>
    </xf>
    <xf numFmtId="0" fontId="5" fillId="0" borderId="40" xfId="3754" applyFont="1" applyBorder="1" applyAlignment="1">
      <alignment horizontal="centerContinuous" vertical="center"/>
    </xf>
    <xf numFmtId="0" fontId="5" fillId="0" borderId="40" xfId="3754" applyFont="1" applyBorder="1" applyAlignment="1">
      <alignment horizontal="center" vertical="center"/>
    </xf>
    <xf numFmtId="0" fontId="5" fillId="0" borderId="41" xfId="3754" applyFont="1" applyBorder="1" applyAlignment="1">
      <alignment horizontal="center" vertical="center"/>
    </xf>
    <xf numFmtId="0" fontId="5" fillId="0" borderId="42" xfId="3754" applyFont="1" applyBorder="1" applyAlignment="1">
      <alignment vertical="center"/>
    </xf>
    <xf numFmtId="0" fontId="5" fillId="0" borderId="43" xfId="3754" applyFont="1" applyBorder="1" applyAlignment="1">
      <alignment vertical="center"/>
    </xf>
    <xf numFmtId="0" fontId="5" fillId="0" borderId="44" xfId="3754" applyFont="1" applyBorder="1" applyAlignment="1">
      <alignment vertical="center"/>
    </xf>
    <xf numFmtId="0" fontId="5" fillId="0" borderId="1" xfId="3754" applyFont="1" applyBorder="1" applyAlignment="1">
      <alignment vertical="center"/>
    </xf>
    <xf numFmtId="0" fontId="5" fillId="0" borderId="45" xfId="3754" applyFont="1" applyBorder="1" applyAlignment="1">
      <alignment vertical="center"/>
    </xf>
    <xf numFmtId="0" fontId="5" fillId="0" borderId="46" xfId="3754" applyFont="1" applyBorder="1" applyAlignment="1">
      <alignment vertical="center"/>
    </xf>
    <xf numFmtId="0" fontId="5" fillId="0" borderId="47" xfId="3754" applyFont="1" applyBorder="1" applyAlignment="1">
      <alignment vertical="center"/>
    </xf>
    <xf numFmtId="0" fontId="5" fillId="0" borderId="39" xfId="3754" applyFont="1" applyBorder="1" applyAlignment="1">
      <alignment vertical="center"/>
    </xf>
    <xf numFmtId="0" fontId="5" fillId="0" borderId="48" xfId="3754" applyFont="1" applyBorder="1" applyAlignment="1">
      <alignment vertical="center"/>
    </xf>
    <xf numFmtId="0" fontId="5" fillId="0" borderId="25" xfId="3754" applyFont="1" applyBorder="1" applyAlignment="1">
      <alignment vertical="center"/>
    </xf>
    <xf numFmtId="0" fontId="4" fillId="0" borderId="0" xfId="3754" applyFont="1" applyAlignment="1">
      <alignment horizontal="center" vertical="center"/>
    </xf>
    <xf numFmtId="0" fontId="5" fillId="0" borderId="49" xfId="3754" applyFont="1" applyBorder="1" applyAlignment="1">
      <alignment vertical="center"/>
    </xf>
    <xf numFmtId="0" fontId="5" fillId="0" borderId="21" xfId="3754" applyFont="1" applyBorder="1" applyAlignment="1">
      <alignment horizontal="center" vertical="center"/>
    </xf>
    <xf numFmtId="0" fontId="5" fillId="0" borderId="51" xfId="3754" applyFont="1" applyBorder="1" applyAlignment="1">
      <alignment vertical="center"/>
    </xf>
    <xf numFmtId="0" fontId="5" fillId="0" borderId="27" xfId="3754" applyFont="1" applyBorder="1" applyAlignment="1">
      <alignment vertical="center"/>
    </xf>
    <xf numFmtId="0" fontId="5" fillId="0" borderId="24" xfId="3754" applyFont="1" applyBorder="1" applyAlignment="1">
      <alignment vertical="center"/>
    </xf>
    <xf numFmtId="0" fontId="5" fillId="0" borderId="34" xfId="3754" applyFont="1" applyBorder="1" applyAlignment="1">
      <alignment horizontal="center" vertical="center"/>
    </xf>
    <xf numFmtId="0" fontId="5" fillId="0" borderId="40" xfId="3754" quotePrefix="1" applyFont="1" applyBorder="1" applyAlignment="1">
      <alignment horizontal="center" vertical="center"/>
    </xf>
    <xf numFmtId="0" fontId="5" fillId="0" borderId="0" xfId="3754" applyFont="1" applyAlignment="1">
      <alignment horizontal="center" vertical="center"/>
    </xf>
    <xf numFmtId="0" fontId="4" fillId="0" borderId="0" xfId="3754" applyFont="1" applyAlignment="1">
      <alignment horizontal="centerContinuous" vertical="center"/>
    </xf>
    <xf numFmtId="0" fontId="5" fillId="0" borderId="0" xfId="3754" applyFont="1" applyAlignment="1">
      <alignment horizontal="centerContinuous" vertical="center"/>
    </xf>
    <xf numFmtId="0" fontId="5" fillId="0" borderId="53" xfId="3754" applyFont="1" applyBorder="1" applyAlignment="1">
      <alignment horizontal="center" vertical="center"/>
    </xf>
    <xf numFmtId="0" fontId="5" fillId="0" borderId="54" xfId="3754" applyFont="1" applyBorder="1" applyAlignment="1">
      <alignment horizontal="center" vertical="center"/>
    </xf>
    <xf numFmtId="0" fontId="5" fillId="0" borderId="55" xfId="3754" applyFont="1" applyBorder="1" applyAlignment="1">
      <alignment vertical="center"/>
    </xf>
    <xf numFmtId="0" fontId="5" fillId="0" borderId="56" xfId="3754" applyFont="1" applyBorder="1" applyAlignment="1">
      <alignment vertical="center"/>
    </xf>
    <xf numFmtId="0" fontId="5" fillId="0" borderId="2" xfId="3754" applyFont="1" applyBorder="1" applyAlignment="1">
      <alignment vertical="center"/>
    </xf>
    <xf numFmtId="0" fontId="5" fillId="0" borderId="57" xfId="3754" applyFont="1" applyBorder="1" applyAlignment="1">
      <alignment vertical="center"/>
    </xf>
    <xf numFmtId="0" fontId="3" fillId="0" borderId="0" xfId="3754" applyFont="1" applyAlignment="1">
      <alignment horizontal="centerContinuous" vertical="center"/>
    </xf>
    <xf numFmtId="0" fontId="5" fillId="0" borderId="52" xfId="3754" applyFont="1" applyBorder="1" applyAlignment="1">
      <alignment horizontal="center" vertical="center"/>
    </xf>
    <xf numFmtId="0" fontId="4" fillId="0" borderId="54" xfId="3754" applyFont="1" applyBorder="1" applyAlignment="1">
      <alignment vertical="center"/>
    </xf>
    <xf numFmtId="0" fontId="41" fillId="0" borderId="0" xfId="3754" applyFont="1" applyAlignment="1">
      <alignment horizontal="centerContinuous"/>
    </xf>
    <xf numFmtId="0" fontId="5" fillId="0" borderId="60" xfId="3754" applyFont="1" applyBorder="1" applyAlignment="1">
      <alignment horizontal="center" vertical="center"/>
    </xf>
    <xf numFmtId="0" fontId="5" fillId="0" borderId="61" xfId="3754" applyFont="1" applyBorder="1" applyAlignment="1">
      <alignment vertical="center"/>
    </xf>
    <xf numFmtId="0" fontId="5" fillId="0" borderId="62" xfId="3754" applyFont="1" applyBorder="1" applyAlignment="1">
      <alignment vertical="center"/>
    </xf>
    <xf numFmtId="0" fontId="5" fillId="0" borderId="26" xfId="3754" applyFont="1" applyBorder="1" applyAlignment="1">
      <alignment vertical="center"/>
    </xf>
    <xf numFmtId="0" fontId="5" fillId="0" borderId="30" xfId="3754" applyFont="1" applyBorder="1" applyAlignment="1">
      <alignment vertical="center"/>
    </xf>
    <xf numFmtId="0" fontId="5" fillId="0" borderId="63" xfId="3754" applyFont="1" applyBorder="1" applyAlignment="1">
      <alignment vertical="center"/>
    </xf>
    <xf numFmtId="0" fontId="5" fillId="0" borderId="64" xfId="3754" applyFont="1" applyBorder="1" applyAlignment="1">
      <alignment vertical="center"/>
    </xf>
    <xf numFmtId="0" fontId="5" fillId="0" borderId="65" xfId="3754" applyFont="1" applyBorder="1" applyAlignment="1">
      <alignment vertical="center"/>
    </xf>
    <xf numFmtId="0" fontId="5" fillId="0" borderId="66" xfId="3754" applyFont="1" applyBorder="1" applyAlignment="1">
      <alignment vertical="center"/>
    </xf>
    <xf numFmtId="0" fontId="5" fillId="0" borderId="67" xfId="3754" applyFont="1" applyBorder="1" applyAlignment="1">
      <alignment vertical="center"/>
    </xf>
    <xf numFmtId="0" fontId="5" fillId="0" borderId="68" xfId="3754" applyFont="1" applyBorder="1" applyAlignment="1">
      <alignment vertical="center"/>
    </xf>
    <xf numFmtId="208" fontId="40" fillId="0" borderId="0" xfId="3760" applyFont="1" applyAlignment="1">
      <alignment vertical="center"/>
    </xf>
    <xf numFmtId="208" fontId="39" fillId="0" borderId="0" xfId="3760" applyFont="1" applyAlignment="1">
      <alignment horizontal="center" vertical="center"/>
    </xf>
    <xf numFmtId="208" fontId="40" fillId="0" borderId="0" xfId="3760" applyFont="1" applyAlignment="1">
      <alignment horizontal="center" vertical="center"/>
    </xf>
    <xf numFmtId="208" fontId="2" fillId="0" borderId="0" xfId="3760" applyAlignment="1">
      <alignment vertical="center"/>
    </xf>
    <xf numFmtId="208" fontId="34" fillId="0" borderId="0" xfId="3760" applyFont="1" applyAlignment="1">
      <alignment horizontal="center" wrapText="1"/>
    </xf>
    <xf numFmtId="1" fontId="34" fillId="0" borderId="0" xfId="3760" applyNumberFormat="1" applyFont="1" applyAlignment="1">
      <alignment horizontal="center" wrapText="1"/>
    </xf>
    <xf numFmtId="208" fontId="40" fillId="0" borderId="0" xfId="3760" applyFont="1" applyAlignment="1">
      <alignment vertical="center" wrapText="1"/>
    </xf>
    <xf numFmtId="1" fontId="40" fillId="0" borderId="0" xfId="3760" applyNumberFormat="1" applyFont="1" applyAlignment="1">
      <alignment vertical="center"/>
    </xf>
    <xf numFmtId="0" fontId="3" fillId="0" borderId="0" xfId="3760" applyNumberFormat="1" applyFont="1" applyAlignment="1">
      <alignment horizontal="center" vertical="center" wrapText="1"/>
    </xf>
    <xf numFmtId="208" fontId="3" fillId="0" borderId="0" xfId="3760" applyFont="1" applyAlignment="1">
      <alignment horizontal="center" vertical="center"/>
    </xf>
    <xf numFmtId="0" fontId="32" fillId="0" borderId="0" xfId="93" applyFont="1" applyAlignment="1">
      <alignment vertical="center"/>
    </xf>
    <xf numFmtId="10" fontId="3" fillId="0" borderId="0" xfId="3753" applyNumberFormat="1" applyFont="1" applyFill="1" applyAlignment="1">
      <alignment horizontal="center" vertical="center" wrapText="1"/>
    </xf>
    <xf numFmtId="0" fontId="51" fillId="0" borderId="0" xfId="1" applyFont="1" applyAlignment="1">
      <alignment vertical="center"/>
    </xf>
    <xf numFmtId="0" fontId="51" fillId="0" borderId="0" xfId="1" applyFont="1" applyAlignment="1">
      <alignment horizontal="center" vertical="center"/>
    </xf>
    <xf numFmtId="171" fontId="51" fillId="0" borderId="0" xfId="1" applyNumberFormat="1" applyFont="1" applyAlignment="1">
      <alignment horizontal="center" vertical="center"/>
    </xf>
    <xf numFmtId="0" fontId="49" fillId="0" borderId="0" xfId="2" applyFont="1" applyAlignment="1">
      <alignment vertical="center"/>
    </xf>
    <xf numFmtId="0" fontId="49" fillId="0" borderId="0" xfId="2" applyFont="1" applyAlignment="1">
      <alignment horizontal="center" vertical="center"/>
    </xf>
    <xf numFmtId="170" fontId="49" fillId="0" borderId="0" xfId="2" applyNumberFormat="1" applyFont="1" applyAlignment="1">
      <alignment horizontal="center" vertical="center"/>
    </xf>
    <xf numFmtId="171" fontId="54" fillId="0" borderId="0" xfId="2" applyNumberFormat="1" applyFont="1" applyAlignment="1">
      <alignment horizontal="center" vertical="center"/>
    </xf>
    <xf numFmtId="171" fontId="49" fillId="0" borderId="0" xfId="2" applyNumberFormat="1" applyFont="1" applyAlignment="1">
      <alignment horizontal="center" vertical="center"/>
    </xf>
    <xf numFmtId="206" fontId="49" fillId="0" borderId="0" xfId="2" applyNumberFormat="1" applyFont="1" applyAlignment="1">
      <alignment horizontal="right" vertical="center"/>
    </xf>
    <xf numFmtId="166" fontId="51" fillId="0" borderId="0" xfId="3752" applyFont="1" applyFill="1" applyBorder="1" applyAlignment="1">
      <alignment vertical="center"/>
    </xf>
    <xf numFmtId="171" fontId="51" fillId="0" borderId="54" xfId="1" applyNumberFormat="1" applyFont="1" applyBorder="1" applyAlignment="1">
      <alignment horizontal="center" vertical="top"/>
    </xf>
    <xf numFmtId="171" fontId="51" fillId="0" borderId="23" xfId="1" applyNumberFormat="1" applyFont="1" applyBorder="1" applyAlignment="1">
      <alignment horizontal="center" vertical="top"/>
    </xf>
    <xf numFmtId="171" fontId="51" fillId="0" borderId="0" xfId="1" applyNumberFormat="1" applyFont="1" applyAlignment="1">
      <alignment horizontal="center" vertical="top"/>
    </xf>
    <xf numFmtId="0" fontId="50" fillId="0" borderId="71" xfId="1" applyFont="1" applyBorder="1" applyAlignment="1">
      <alignment vertical="top"/>
    </xf>
    <xf numFmtId="0" fontId="3" fillId="0" borderId="0" xfId="3760" applyNumberFormat="1" applyFont="1" applyAlignment="1">
      <alignment vertical="center" wrapText="1"/>
    </xf>
    <xf numFmtId="0" fontId="40" fillId="0" borderId="0" xfId="3760" applyNumberFormat="1" applyFont="1" applyAlignment="1">
      <alignment horizontal="center" vertical="center" wrapText="1"/>
    </xf>
    <xf numFmtId="208" fontId="4" fillId="0" borderId="0" xfId="3760" applyFont="1" applyAlignment="1">
      <alignment horizontal="center" vertical="center" wrapText="1"/>
    </xf>
    <xf numFmtId="0" fontId="2" fillId="0" borderId="6" xfId="3760" applyNumberFormat="1" applyBorder="1" applyAlignment="1">
      <alignment horizontal="center" vertical="center" wrapText="1"/>
    </xf>
    <xf numFmtId="0" fontId="2" fillId="0" borderId="11" xfId="3760" applyNumberFormat="1" applyBorder="1" applyAlignment="1">
      <alignment horizontal="center" vertical="center" wrapText="1"/>
    </xf>
    <xf numFmtId="168" fontId="55" fillId="0" borderId="7" xfId="3766" applyFont="1" applyFill="1" applyBorder="1" applyAlignment="1" applyProtection="1">
      <alignment horizontal="right" vertical="top"/>
    </xf>
    <xf numFmtId="167" fontId="53" fillId="47" borderId="72" xfId="3778" applyFont="1" applyFill="1" applyBorder="1" applyAlignment="1" applyProtection="1">
      <alignment horizontal="right" vertical="center" wrapText="1" shrinkToFit="1"/>
    </xf>
    <xf numFmtId="208" fontId="4" fillId="0" borderId="72" xfId="3760" applyFont="1" applyBorder="1" applyAlignment="1">
      <alignment horizontal="center" vertical="center" wrapText="1"/>
    </xf>
    <xf numFmtId="0" fontId="2" fillId="0" borderId="72" xfId="3760" applyNumberFormat="1" applyBorder="1" applyAlignment="1">
      <alignment horizontal="justify" vertical="center"/>
    </xf>
    <xf numFmtId="4" fontId="2" fillId="0" borderId="72" xfId="3760" applyNumberFormat="1" applyBorder="1" applyAlignment="1">
      <alignment horizontal="center" vertical="center" wrapText="1"/>
    </xf>
    <xf numFmtId="174" fontId="2" fillId="0" borderId="72" xfId="3760" applyNumberFormat="1" applyBorder="1" applyAlignment="1">
      <alignment horizontal="center" vertical="center" wrapText="1"/>
    </xf>
    <xf numFmtId="2" fontId="2" fillId="0" borderId="72" xfId="3760" applyNumberFormat="1" applyBorder="1" applyAlignment="1">
      <alignment horizontal="center" vertical="center" wrapText="1"/>
    </xf>
    <xf numFmtId="1" fontId="2" fillId="0" borderId="72" xfId="3760" applyNumberFormat="1" applyBorder="1" applyAlignment="1">
      <alignment horizontal="center" vertical="center" wrapText="1"/>
    </xf>
    <xf numFmtId="208" fontId="2" fillId="47" borderId="72" xfId="3760" applyFill="1" applyBorder="1" applyAlignment="1">
      <alignment horizontal="center" vertical="center" wrapText="1"/>
    </xf>
    <xf numFmtId="0" fontId="60" fillId="0" borderId="72" xfId="0" applyFont="1" applyBorder="1" applyAlignment="1">
      <alignment horizontal="center" vertical="center"/>
    </xf>
    <xf numFmtId="0" fontId="2" fillId="0" borderId="72" xfId="3760" applyNumberFormat="1" applyBorder="1" applyAlignment="1">
      <alignment horizontal="center" vertical="center" wrapText="1"/>
    </xf>
    <xf numFmtId="3" fontId="2" fillId="0" borderId="72" xfId="3760" applyNumberFormat="1" applyBorder="1" applyAlignment="1">
      <alignment horizontal="right" vertical="center" wrapText="1"/>
    </xf>
    <xf numFmtId="209" fontId="2" fillId="0" borderId="72" xfId="3753" applyNumberFormat="1" applyFont="1" applyFill="1" applyBorder="1" applyAlignment="1">
      <alignment horizontal="center" vertical="center" wrapText="1"/>
    </xf>
    <xf numFmtId="3" fontId="2" fillId="0" borderId="9" xfId="3760" applyNumberFormat="1" applyBorder="1" applyAlignment="1">
      <alignment horizontal="right" vertical="center" wrapText="1"/>
    </xf>
    <xf numFmtId="209" fontId="2" fillId="0" borderId="9" xfId="3753" applyNumberFormat="1" applyFont="1" applyFill="1" applyBorder="1" applyAlignment="1">
      <alignment horizontal="center" vertical="center" wrapText="1"/>
    </xf>
    <xf numFmtId="167" fontId="51" fillId="0" borderId="0" xfId="1" applyNumberFormat="1" applyFont="1" applyAlignment="1">
      <alignment vertical="center"/>
    </xf>
    <xf numFmtId="0" fontId="50" fillId="0" borderId="72" xfId="0" applyFont="1" applyBorder="1" applyAlignment="1" applyProtection="1">
      <alignment vertical="center"/>
      <protection locked="0"/>
    </xf>
    <xf numFmtId="192" fontId="51" fillId="0" borderId="74" xfId="1" applyNumberFormat="1" applyFont="1" applyBorder="1" applyAlignment="1">
      <alignment horizontal="center" vertical="center"/>
    </xf>
    <xf numFmtId="0" fontId="51" fillId="0" borderId="6" xfId="3788" applyFont="1" applyBorder="1" applyAlignment="1">
      <alignment vertical="center" wrapText="1"/>
    </xf>
    <xf numFmtId="0" fontId="55" fillId="0" borderId="72" xfId="3788" applyFont="1" applyBorder="1" applyAlignment="1">
      <alignment horizontal="center" vertical="center"/>
    </xf>
    <xf numFmtId="0" fontId="51" fillId="0" borderId="6" xfId="3788" applyFont="1" applyBorder="1" applyAlignment="1">
      <alignment vertical="center"/>
    </xf>
    <xf numFmtId="0" fontId="50" fillId="0" borderId="11" xfId="3788" applyFont="1" applyBorder="1" applyAlignment="1">
      <alignment horizontal="left" vertical="center"/>
    </xf>
    <xf numFmtId="0" fontId="51" fillId="0" borderId="9" xfId="3788" applyFont="1" applyBorder="1" applyAlignment="1">
      <alignment vertical="center"/>
    </xf>
    <xf numFmtId="0" fontId="50" fillId="0" borderId="77" xfId="0" applyFont="1" applyBorder="1" applyAlignment="1" applyProtection="1">
      <alignment vertical="center"/>
      <protection locked="0"/>
    </xf>
    <xf numFmtId="0" fontId="50" fillId="0" borderId="70" xfId="0" applyFont="1" applyBorder="1" applyAlignment="1" applyProtection="1">
      <alignment vertical="center"/>
      <protection locked="0"/>
    </xf>
    <xf numFmtId="167" fontId="50" fillId="54" borderId="7" xfId="3778" applyFont="1" applyFill="1" applyBorder="1" applyAlignment="1">
      <alignment horizontal="right" vertical="center"/>
    </xf>
    <xf numFmtId="167" fontId="50" fillId="54" borderId="10" xfId="3778" applyFont="1" applyFill="1" applyBorder="1" applyAlignment="1">
      <alignment horizontal="right" vertical="center"/>
    </xf>
    <xf numFmtId="10" fontId="54" fillId="55" borderId="7" xfId="3753" applyNumberFormat="1" applyFont="1" applyFill="1" applyBorder="1" applyAlignment="1" applyProtection="1">
      <alignment horizontal="right" vertical="top"/>
    </xf>
    <xf numFmtId="10" fontId="54" fillId="55" borderId="78" xfId="3753" applyNumberFormat="1" applyFont="1" applyFill="1" applyBorder="1" applyAlignment="1" applyProtection="1">
      <alignment horizontal="right" vertical="top"/>
    </xf>
    <xf numFmtId="10" fontId="54" fillId="55" borderId="10" xfId="3753" applyNumberFormat="1" applyFont="1" applyFill="1" applyBorder="1" applyAlignment="1" applyProtection="1">
      <alignment horizontal="right" vertical="top"/>
    </xf>
    <xf numFmtId="213" fontId="49" fillId="0" borderId="0" xfId="3753" applyNumberFormat="1" applyFont="1" applyFill="1" applyBorder="1" applyAlignment="1">
      <alignment horizontal="center" vertical="center"/>
    </xf>
    <xf numFmtId="10" fontId="53" fillId="46" borderId="72" xfId="3753" applyNumberFormat="1" applyFont="1" applyFill="1" applyBorder="1" applyAlignment="1" applyProtection="1">
      <alignment horizontal="center" vertical="top" wrapText="1" shrinkToFit="1"/>
    </xf>
    <xf numFmtId="10" fontId="53" fillId="46" borderId="77" xfId="3753" applyNumberFormat="1" applyFont="1" applyFill="1" applyBorder="1" applyAlignment="1" applyProtection="1">
      <alignment horizontal="center" vertical="top" wrapText="1" shrinkToFit="1"/>
    </xf>
    <xf numFmtId="172" fontId="51" fillId="46" borderId="35" xfId="1" applyNumberFormat="1" applyFont="1" applyFill="1" applyBorder="1" applyAlignment="1">
      <alignment vertical="top"/>
    </xf>
    <xf numFmtId="192" fontId="51" fillId="0" borderId="79" xfId="1" applyNumberFormat="1" applyFont="1" applyBorder="1" applyAlignment="1">
      <alignment horizontal="center" vertical="center"/>
    </xf>
    <xf numFmtId="192" fontId="51" fillId="0" borderId="40" xfId="1" applyNumberFormat="1" applyFont="1" applyBorder="1" applyAlignment="1">
      <alignment horizontal="center" vertical="center"/>
    </xf>
    <xf numFmtId="167" fontId="53" fillId="0" borderId="9" xfId="3778" applyFont="1" applyFill="1" applyBorder="1" applyAlignment="1" applyProtection="1">
      <alignment horizontal="right" vertical="center" wrapText="1" shrinkToFit="1"/>
    </xf>
    <xf numFmtId="0" fontId="50" fillId="0" borderId="4" xfId="0" applyFont="1" applyBorder="1" applyAlignment="1" applyProtection="1">
      <alignment vertical="center"/>
      <protection locked="0"/>
    </xf>
    <xf numFmtId="10" fontId="54" fillId="55" borderId="36" xfId="3753" applyNumberFormat="1" applyFont="1" applyFill="1" applyBorder="1" applyAlignment="1" applyProtection="1">
      <alignment horizontal="right" vertical="top"/>
    </xf>
    <xf numFmtId="167" fontId="53" fillId="0" borderId="4" xfId="3778" applyFont="1" applyFill="1" applyBorder="1" applyAlignment="1" applyProtection="1">
      <alignment horizontal="right" vertical="center" wrapText="1" shrinkToFit="1"/>
    </xf>
    <xf numFmtId="211" fontId="51" fillId="0" borderId="84" xfId="3786" applyNumberFormat="1" applyFont="1" applyBorder="1" applyAlignment="1">
      <alignment horizontal="center" vertical="center" wrapText="1"/>
    </xf>
    <xf numFmtId="167" fontId="50" fillId="54" borderId="8" xfId="3778" applyFont="1" applyFill="1" applyBorder="1" applyAlignment="1">
      <alignment horizontal="right" vertical="center"/>
    </xf>
    <xf numFmtId="0" fontId="50" fillId="0" borderId="11" xfId="0" applyFont="1" applyBorder="1" applyAlignment="1" applyProtection="1">
      <alignment vertical="center"/>
      <protection locked="0"/>
    </xf>
    <xf numFmtId="0" fontId="50" fillId="0" borderId="9" xfId="0" applyFont="1" applyBorder="1" applyAlignment="1" applyProtection="1">
      <alignment vertical="center"/>
      <protection locked="0"/>
    </xf>
    <xf numFmtId="0" fontId="50" fillId="0" borderId="10" xfId="0" applyFont="1" applyBorder="1" applyAlignment="1" applyProtection="1">
      <alignment vertical="center"/>
      <protection locked="0"/>
    </xf>
    <xf numFmtId="172" fontId="51" fillId="46" borderId="9" xfId="1" applyNumberFormat="1" applyFont="1" applyFill="1" applyBorder="1" applyAlignment="1">
      <alignment vertical="top"/>
    </xf>
    <xf numFmtId="208" fontId="4" fillId="0" borderId="77" xfId="3760" applyFont="1" applyBorder="1" applyAlignment="1">
      <alignment horizontal="center" vertical="center" wrapText="1"/>
    </xf>
    <xf numFmtId="0" fontId="2" fillId="0" borderId="34" xfId="3760" applyNumberFormat="1" applyBorder="1" applyAlignment="1">
      <alignment horizontal="center" vertical="center" wrapText="1"/>
    </xf>
    <xf numFmtId="3" fontId="2" fillId="0" borderId="35" xfId="3760" applyNumberFormat="1" applyBorder="1" applyAlignment="1">
      <alignment horizontal="right" vertical="center" wrapText="1"/>
    </xf>
    <xf numFmtId="209" fontId="2" fillId="0" borderId="35" xfId="3753" applyNumberFormat="1" applyFont="1" applyFill="1" applyBorder="1" applyAlignment="1">
      <alignment horizontal="center" vertical="center" wrapText="1"/>
    </xf>
    <xf numFmtId="171" fontId="50" fillId="49" borderId="8" xfId="1" applyNumberFormat="1" applyFont="1" applyFill="1" applyBorder="1" applyAlignment="1">
      <alignment horizontal="center" vertical="center"/>
    </xf>
    <xf numFmtId="0" fontId="61" fillId="0" borderId="0" xfId="1" applyFont="1" applyAlignment="1">
      <alignment vertical="center"/>
    </xf>
    <xf numFmtId="0" fontId="32" fillId="0" borderId="0" xfId="93" applyFont="1" applyAlignment="1">
      <alignment vertical="center" wrapText="1"/>
    </xf>
    <xf numFmtId="208" fontId="4" fillId="0" borderId="88" xfId="3760" applyFont="1" applyBorder="1" applyAlignment="1">
      <alignment horizontal="center" vertical="center" wrapText="1"/>
    </xf>
    <xf numFmtId="175" fontId="2" fillId="0" borderId="72" xfId="3760" applyNumberFormat="1" applyBorder="1" applyAlignment="1">
      <alignment horizontal="center" vertical="center" wrapText="1"/>
    </xf>
    <xf numFmtId="0" fontId="46" fillId="0" borderId="6" xfId="0" applyFont="1" applyBorder="1" applyAlignment="1" applyProtection="1">
      <alignment horizontal="center" vertical="center"/>
      <protection hidden="1"/>
    </xf>
    <xf numFmtId="0" fontId="46" fillId="0" borderId="72" xfId="0" applyFont="1" applyBorder="1" applyAlignment="1" applyProtection="1">
      <alignment horizontal="justify" vertical="center"/>
      <protection hidden="1"/>
    </xf>
    <xf numFmtId="1" fontId="49" fillId="0" borderId="73" xfId="3228" applyNumberFormat="1" applyFont="1" applyBorder="1" applyAlignment="1">
      <alignment horizontal="center" vertical="center"/>
    </xf>
    <xf numFmtId="0" fontId="51" fillId="0" borderId="75" xfId="3228" applyFont="1" applyBorder="1" applyAlignment="1">
      <alignment horizontal="justify" vertical="center" wrapText="1"/>
    </xf>
    <xf numFmtId="0" fontId="51" fillId="0" borderId="75" xfId="3228" applyFont="1" applyBorder="1" applyAlignment="1">
      <alignment horizontal="center" vertical="center" wrapText="1"/>
    </xf>
    <xf numFmtId="170" fontId="49" fillId="0" borderId="75" xfId="3228" applyNumberFormat="1" applyFont="1" applyBorder="1" applyAlignment="1">
      <alignment horizontal="center" vertical="center" wrapText="1"/>
    </xf>
    <xf numFmtId="218" fontId="51" fillId="0" borderId="75" xfId="3228" applyNumberFormat="1" applyFont="1" applyBorder="1" applyAlignment="1">
      <alignment horizontal="center" vertical="center" wrapText="1"/>
    </xf>
    <xf numFmtId="171" fontId="49" fillId="0" borderId="74" xfId="3228" applyNumberFormat="1" applyFont="1" applyBorder="1" applyAlignment="1">
      <alignment horizontal="right" vertical="center" wrapText="1"/>
    </xf>
    <xf numFmtId="49" fontId="54" fillId="50" borderId="73" xfId="3228" applyNumberFormat="1" applyFont="1" applyFill="1" applyBorder="1" applyAlignment="1">
      <alignment vertical="center"/>
    </xf>
    <xf numFmtId="49" fontId="54" fillId="50" borderId="75" xfId="3228" applyNumberFormat="1" applyFont="1" applyFill="1" applyBorder="1" applyAlignment="1">
      <alignment vertical="center"/>
    </xf>
    <xf numFmtId="49" fontId="54" fillId="50" borderId="74" xfId="3228" applyNumberFormat="1" applyFont="1" applyFill="1" applyBorder="1" applyAlignment="1">
      <alignment vertical="center"/>
    </xf>
    <xf numFmtId="171" fontId="50" fillId="0" borderId="10" xfId="1" applyNumberFormat="1" applyFont="1" applyBorder="1" applyAlignment="1">
      <alignment horizontal="center" vertical="center"/>
    </xf>
    <xf numFmtId="208" fontId="64" fillId="0" borderId="0" xfId="3760" applyFont="1" applyAlignment="1">
      <alignment vertical="center" wrapText="1"/>
    </xf>
    <xf numFmtId="208" fontId="64" fillId="0" borderId="0" xfId="3760" applyFont="1" applyAlignment="1">
      <alignment vertical="center"/>
    </xf>
    <xf numFmtId="208" fontId="64" fillId="0" borderId="0" xfId="3760" applyFont="1" applyAlignment="1">
      <alignment horizontal="center" vertical="center"/>
    </xf>
    <xf numFmtId="208" fontId="65" fillId="0" borderId="0" xfId="3760" applyFont="1" applyAlignment="1">
      <alignment vertical="center"/>
    </xf>
    <xf numFmtId="0" fontId="44" fillId="0" borderId="0" xfId="3733" applyFont="1" applyAlignment="1">
      <alignment horizontal="center" vertical="center" wrapText="1"/>
    </xf>
    <xf numFmtId="207" fontId="51" fillId="0" borderId="0" xfId="3752" applyNumberFormat="1" applyFont="1" applyFill="1" applyBorder="1" applyAlignment="1">
      <alignment horizontal="center" vertical="center"/>
    </xf>
    <xf numFmtId="207" fontId="44" fillId="0" borderId="0" xfId="3752" applyNumberFormat="1" applyFont="1" applyFill="1" applyBorder="1" applyAlignment="1">
      <alignment horizontal="center" vertical="center" wrapText="1"/>
    </xf>
    <xf numFmtId="207" fontId="51" fillId="0" borderId="79" xfId="3752" applyNumberFormat="1" applyFont="1" applyFill="1" applyBorder="1" applyAlignment="1">
      <alignment horizontal="center" vertical="center"/>
    </xf>
    <xf numFmtId="207" fontId="51" fillId="0" borderId="34" xfId="3752" applyNumberFormat="1" applyFont="1" applyFill="1" applyBorder="1" applyAlignment="1">
      <alignment horizontal="center" vertical="center"/>
    </xf>
    <xf numFmtId="207" fontId="51" fillId="0" borderId="6" xfId="3752" applyNumberFormat="1" applyFont="1" applyFill="1" applyBorder="1" applyAlignment="1">
      <alignment horizontal="center" vertical="center"/>
    </xf>
    <xf numFmtId="207" fontId="51" fillId="0" borderId="11" xfId="3752" applyNumberFormat="1" applyFont="1" applyFill="1" applyBorder="1" applyAlignment="1">
      <alignment horizontal="center" vertical="center"/>
    </xf>
    <xf numFmtId="207" fontId="51" fillId="0" borderId="30" xfId="3752" applyNumberFormat="1" applyFont="1" applyFill="1" applyBorder="1" applyAlignment="1">
      <alignment horizontal="center" vertical="center"/>
    </xf>
    <xf numFmtId="207" fontId="51" fillId="46" borderId="6" xfId="3752" applyNumberFormat="1" applyFont="1" applyFill="1" applyBorder="1" applyAlignment="1">
      <alignment horizontal="center" vertical="top"/>
    </xf>
    <xf numFmtId="207" fontId="51" fillId="46" borderId="76" xfId="3752" applyNumberFormat="1" applyFont="1" applyFill="1" applyBorder="1" applyAlignment="1">
      <alignment horizontal="center" vertical="top"/>
    </xf>
    <xf numFmtId="207" fontId="51" fillId="0" borderId="37" xfId="3752" applyNumberFormat="1" applyFont="1" applyFill="1" applyBorder="1" applyAlignment="1">
      <alignment horizontal="center" vertical="top"/>
    </xf>
    <xf numFmtId="207" fontId="51" fillId="0" borderId="69" xfId="3752" applyNumberFormat="1" applyFont="1" applyFill="1" applyBorder="1" applyAlignment="1">
      <alignment horizontal="center" vertical="top"/>
    </xf>
    <xf numFmtId="207" fontId="51" fillId="0" borderId="39" xfId="3752" applyNumberFormat="1" applyFont="1" applyFill="1" applyBorder="1" applyAlignment="1">
      <alignment horizontal="center" vertical="center"/>
    </xf>
    <xf numFmtId="207" fontId="54" fillId="50" borderId="75" xfId="3752" applyNumberFormat="1" applyFont="1" applyFill="1" applyBorder="1" applyAlignment="1">
      <alignment horizontal="center" vertical="center"/>
    </xf>
    <xf numFmtId="207" fontId="51" fillId="46" borderId="34" xfId="3752" applyNumberFormat="1" applyFont="1" applyFill="1" applyBorder="1" applyAlignment="1">
      <alignment horizontal="center" vertical="top"/>
    </xf>
    <xf numFmtId="207" fontId="51" fillId="46" borderId="11" xfId="3752" applyNumberFormat="1" applyFont="1" applyFill="1" applyBorder="1" applyAlignment="1">
      <alignment horizontal="center" vertical="top"/>
    </xf>
    <xf numFmtId="172" fontId="32" fillId="50" borderId="72" xfId="3792" applyNumberFormat="1" applyFont="1" applyFill="1" applyBorder="1" applyAlignment="1">
      <alignment horizontal="center" vertical="center" wrapText="1"/>
    </xf>
    <xf numFmtId="0" fontId="43" fillId="0" borderId="31" xfId="0" applyFont="1" applyBorder="1" applyAlignment="1">
      <alignment horizontal="left" vertical="center"/>
    </xf>
    <xf numFmtId="207" fontId="43" fillId="0" borderId="33" xfId="3752" applyNumberFormat="1" applyFont="1" applyBorder="1" applyAlignment="1">
      <alignment vertical="center"/>
    </xf>
    <xf numFmtId="0" fontId="43" fillId="0" borderId="58" xfId="0" applyFont="1" applyBorder="1" applyAlignment="1">
      <alignment vertical="center"/>
    </xf>
    <xf numFmtId="10" fontId="62" fillId="0" borderId="33" xfId="3760" applyNumberFormat="1" applyFont="1" applyBorder="1" applyAlignment="1">
      <alignment horizontal="center" vertical="center" wrapText="1"/>
    </xf>
    <xf numFmtId="3" fontId="51" fillId="0" borderId="0" xfId="1" applyNumberFormat="1" applyFont="1" applyAlignment="1">
      <alignment vertical="center"/>
    </xf>
    <xf numFmtId="0" fontId="2" fillId="0" borderId="55" xfId="93" applyBorder="1" applyAlignment="1">
      <alignment horizontal="center" vertical="center"/>
    </xf>
    <xf numFmtId="0" fontId="56" fillId="53" borderId="74" xfId="91" applyFont="1" applyFill="1" applyBorder="1" applyAlignment="1">
      <alignment horizontal="center" vertical="center" wrapText="1"/>
    </xf>
    <xf numFmtId="0" fontId="47" fillId="0" borderId="72" xfId="0" applyFont="1" applyBorder="1" applyAlignment="1">
      <alignment vertical="center" wrapText="1"/>
    </xf>
    <xf numFmtId="0" fontId="50" fillId="0" borderId="86" xfId="1" applyFont="1" applyBorder="1" applyAlignment="1">
      <alignment horizontal="center" vertical="center" wrapText="1"/>
    </xf>
    <xf numFmtId="207" fontId="49" fillId="0" borderId="5" xfId="3752" applyNumberFormat="1" applyFont="1" applyBorder="1" applyAlignment="1">
      <alignment horizontal="center" vertical="center" wrapText="1"/>
    </xf>
    <xf numFmtId="218" fontId="51" fillId="0" borderId="5" xfId="3228" applyNumberFormat="1" applyFont="1" applyBorder="1" applyAlignment="1">
      <alignment horizontal="center" vertical="center" wrapText="1"/>
    </xf>
    <xf numFmtId="207" fontId="50" fillId="46" borderId="34" xfId="3752" applyNumberFormat="1" applyFont="1" applyFill="1" applyBorder="1" applyAlignment="1">
      <alignment horizontal="center" vertical="top" wrapText="1"/>
    </xf>
    <xf numFmtId="171" fontId="50" fillId="46" borderId="35" xfId="2" applyNumberFormat="1" applyFont="1" applyFill="1" applyBorder="1" applyAlignment="1">
      <alignment horizontal="center" vertical="top" wrapText="1"/>
    </xf>
    <xf numFmtId="171" fontId="50" fillId="46" borderId="36" xfId="2" applyNumberFormat="1" applyFont="1" applyFill="1" applyBorder="1" applyAlignment="1">
      <alignment horizontal="center" vertical="top" wrapText="1"/>
    </xf>
    <xf numFmtId="0" fontId="2" fillId="0" borderId="0" xfId="93" applyAlignment="1">
      <alignment vertical="center"/>
    </xf>
    <xf numFmtId="0" fontId="46" fillId="0" borderId="0" xfId="0" applyFont="1" applyAlignment="1" applyProtection="1">
      <alignment vertical="center"/>
      <protection hidden="1"/>
    </xf>
    <xf numFmtId="0" fontId="34" fillId="0" borderId="0" xfId="93" applyFont="1" applyAlignment="1">
      <alignment vertical="center"/>
    </xf>
    <xf numFmtId="0" fontId="43" fillId="0" borderId="0" xfId="93" applyFont="1" applyAlignment="1">
      <alignment vertical="center"/>
    </xf>
    <xf numFmtId="0" fontId="3" fillId="0" borderId="0" xfId="93" applyFont="1" applyAlignment="1">
      <alignment vertical="center"/>
    </xf>
    <xf numFmtId="0" fontId="62" fillId="0" borderId="0" xfId="93" applyFont="1" applyAlignment="1">
      <alignment vertical="center"/>
    </xf>
    <xf numFmtId="0" fontId="63" fillId="0" borderId="0" xfId="93" applyFont="1" applyAlignment="1">
      <alignment vertical="center"/>
    </xf>
    <xf numFmtId="0" fontId="46" fillId="0" borderId="0" xfId="0" applyFont="1" applyAlignment="1" applyProtection="1">
      <alignment horizontal="center" vertical="center"/>
      <protection hidden="1"/>
    </xf>
    <xf numFmtId="0" fontId="43" fillId="51" borderId="34" xfId="0" applyFont="1" applyFill="1" applyBorder="1" applyAlignment="1" applyProtection="1">
      <alignment vertical="center"/>
      <protection hidden="1"/>
    </xf>
    <xf numFmtId="210" fontId="43" fillId="0" borderId="36" xfId="3740" applyNumberFormat="1" applyFont="1" applyFill="1" applyBorder="1" applyAlignment="1" applyProtection="1">
      <alignment vertical="center"/>
      <protection hidden="1"/>
    </xf>
    <xf numFmtId="207" fontId="46" fillId="0" borderId="0" xfId="3752" applyNumberFormat="1" applyFont="1" applyFill="1" applyBorder="1" applyAlignment="1" applyProtection="1">
      <alignment vertical="center"/>
      <protection hidden="1"/>
    </xf>
    <xf numFmtId="0" fontId="43" fillId="51" borderId="11" xfId="0" applyFont="1" applyFill="1" applyBorder="1" applyAlignment="1" applyProtection="1">
      <alignment vertical="center" wrapText="1"/>
      <protection hidden="1"/>
    </xf>
    <xf numFmtId="165" fontId="69" fillId="56" borderId="10" xfId="3740" applyFont="1" applyFill="1" applyBorder="1" applyAlignment="1" applyProtection="1">
      <alignment vertical="center"/>
      <protection locked="0"/>
    </xf>
    <xf numFmtId="166" fontId="46" fillId="0" borderId="0" xfId="3752" applyFont="1" applyFill="1" applyBorder="1" applyAlignment="1" applyProtection="1">
      <alignment vertical="center"/>
      <protection hidden="1"/>
    </xf>
    <xf numFmtId="0" fontId="43" fillId="51" borderId="34" xfId="0" applyFont="1" applyFill="1" applyBorder="1" applyAlignment="1">
      <alignment horizontal="center" vertical="center"/>
    </xf>
    <xf numFmtId="0" fontId="43" fillId="51" borderId="35" xfId="0" applyFont="1" applyFill="1" applyBorder="1" applyAlignment="1" applyProtection="1">
      <alignment horizontal="justify" vertical="center"/>
      <protection hidden="1"/>
    </xf>
    <xf numFmtId="0" fontId="43" fillId="51" borderId="36" xfId="0" applyFont="1" applyFill="1" applyBorder="1" applyAlignment="1" applyProtection="1">
      <alignment horizontal="justify" vertical="center"/>
      <protection hidden="1"/>
    </xf>
    <xf numFmtId="0" fontId="43" fillId="0" borderId="0" xfId="0" applyFont="1" applyAlignment="1" applyProtection="1">
      <alignment vertical="center"/>
      <protection hidden="1"/>
    </xf>
    <xf numFmtId="210" fontId="46" fillId="0" borderId="7" xfId="3740" applyNumberFormat="1" applyFont="1" applyFill="1" applyBorder="1" applyAlignment="1" applyProtection="1">
      <alignment horizontal="justify" vertical="center"/>
      <protection hidden="1"/>
    </xf>
    <xf numFmtId="3" fontId="46" fillId="0" borderId="0" xfId="0" applyNumberFormat="1" applyFont="1" applyAlignment="1" applyProtection="1">
      <alignment vertical="center"/>
      <protection hidden="1"/>
    </xf>
    <xf numFmtId="0" fontId="46" fillId="0" borderId="11" xfId="0" applyFont="1" applyBorder="1" applyAlignment="1" applyProtection="1">
      <alignment horizontal="center" vertical="center"/>
      <protection hidden="1"/>
    </xf>
    <xf numFmtId="0" fontId="46" fillId="0" borderId="9" xfId="0" applyFont="1" applyBorder="1" applyAlignment="1" applyProtection="1">
      <alignment horizontal="justify" vertical="center"/>
      <protection hidden="1"/>
    </xf>
    <xf numFmtId="210" fontId="46" fillId="0" borderId="10" xfId="3740" applyNumberFormat="1" applyFont="1" applyFill="1" applyBorder="1" applyAlignment="1" applyProtection="1">
      <alignment horizontal="justify" vertical="center"/>
      <protection hidden="1"/>
    </xf>
    <xf numFmtId="0" fontId="43" fillId="0" borderId="36" xfId="0" applyFont="1" applyBorder="1" applyAlignment="1" applyProtection="1">
      <alignment vertical="center"/>
      <protection hidden="1"/>
    </xf>
    <xf numFmtId="0" fontId="47" fillId="0" borderId="0" xfId="0" applyFont="1" applyAlignment="1">
      <alignment horizontal="center" vertical="center" wrapText="1"/>
    </xf>
    <xf numFmtId="0" fontId="43" fillId="51" borderId="6" xfId="0" applyFont="1" applyFill="1" applyBorder="1" applyAlignment="1" applyProtection="1">
      <alignment vertical="center"/>
      <protection hidden="1"/>
    </xf>
    <xf numFmtId="2" fontId="43" fillId="0" borderId="7" xfId="0" applyNumberFormat="1" applyFont="1" applyBorder="1" applyAlignment="1" applyProtection="1">
      <alignment vertical="center"/>
      <protection hidden="1"/>
    </xf>
    <xf numFmtId="2" fontId="43" fillId="52" borderId="7" xfId="0" applyNumberFormat="1" applyFont="1" applyFill="1" applyBorder="1" applyAlignment="1" applyProtection="1">
      <alignment horizontal="left" vertical="center" wrapText="1"/>
      <protection hidden="1"/>
    </xf>
    <xf numFmtId="0" fontId="43" fillId="50" borderId="34" xfId="0" applyFont="1" applyFill="1" applyBorder="1" applyAlignment="1" applyProtection="1">
      <alignment vertical="center"/>
      <protection hidden="1"/>
    </xf>
    <xf numFmtId="172" fontId="43" fillId="0" borderId="36" xfId="3740" applyNumberFormat="1" applyFont="1" applyFill="1" applyBorder="1" applyAlignment="1" applyProtection="1">
      <alignment vertical="center"/>
      <protection hidden="1"/>
    </xf>
    <xf numFmtId="0" fontId="43" fillId="50" borderId="6" xfId="0" applyFont="1" applyFill="1" applyBorder="1" applyAlignment="1" applyProtection="1">
      <alignment vertical="center" wrapText="1"/>
      <protection hidden="1"/>
    </xf>
    <xf numFmtId="172" fontId="43" fillId="0" borderId="7" xfId="3740" applyNumberFormat="1" applyFont="1" applyFill="1" applyBorder="1" applyAlignment="1" applyProtection="1">
      <alignment vertical="center"/>
      <protection hidden="1"/>
    </xf>
    <xf numFmtId="41" fontId="46" fillId="0" borderId="0" xfId="3791" applyFont="1" applyFill="1" applyAlignment="1" applyProtection="1">
      <alignment vertical="center"/>
      <protection hidden="1"/>
    </xf>
    <xf numFmtId="0" fontId="43" fillId="50" borderId="6" xfId="0" applyFont="1" applyFill="1" applyBorder="1" applyAlignment="1" applyProtection="1">
      <alignment vertical="center"/>
      <protection hidden="1"/>
    </xf>
    <xf numFmtId="172" fontId="46" fillId="0" borderId="0" xfId="0" applyNumberFormat="1" applyFont="1" applyAlignment="1" applyProtection="1">
      <alignment vertical="center"/>
      <protection hidden="1"/>
    </xf>
    <xf numFmtId="0" fontId="43" fillId="50" borderId="11" xfId="0" applyFont="1" applyFill="1" applyBorder="1" applyAlignment="1" applyProtection="1">
      <alignment vertical="center"/>
      <protection hidden="1"/>
    </xf>
    <xf numFmtId="172" fontId="43" fillId="0" borderId="10" xfId="3740" applyNumberFormat="1" applyFont="1" applyFill="1" applyBorder="1" applyAlignment="1" applyProtection="1">
      <alignment horizontal="left" vertical="center" wrapText="1"/>
      <protection hidden="1"/>
    </xf>
    <xf numFmtId="0" fontId="43" fillId="0" borderId="34" xfId="0" applyFont="1" applyBorder="1" applyAlignment="1" applyProtection="1">
      <alignment horizontal="center" vertical="center"/>
      <protection hidden="1"/>
    </xf>
    <xf numFmtId="0" fontId="43" fillId="50" borderId="35" xfId="0" applyFont="1" applyFill="1" applyBorder="1" applyAlignment="1" applyProtection="1">
      <alignment horizontal="center" vertical="center"/>
      <protection hidden="1"/>
    </xf>
    <xf numFmtId="0" fontId="43" fillId="48" borderId="35" xfId="0" applyFont="1" applyFill="1" applyBorder="1" applyAlignment="1" applyProtection="1">
      <alignment horizontal="center" vertical="center" wrapText="1"/>
      <protection hidden="1"/>
    </xf>
    <xf numFmtId="0" fontId="43" fillId="2" borderId="36" xfId="0" applyFont="1" applyFill="1" applyBorder="1" applyAlignment="1" applyProtection="1">
      <alignment horizontal="center" vertical="center" wrapText="1"/>
      <protection hidden="1"/>
    </xf>
    <xf numFmtId="0" fontId="43" fillId="0" borderId="11" xfId="0" applyFont="1" applyBorder="1" applyAlignment="1" applyProtection="1">
      <alignment horizontal="center" vertical="center"/>
      <protection hidden="1"/>
    </xf>
    <xf numFmtId="0" fontId="43" fillId="0" borderId="9" xfId="0" applyFont="1" applyBorder="1" applyAlignment="1" applyProtection="1">
      <alignment horizontal="justify" vertical="center" wrapText="1"/>
      <protection hidden="1"/>
    </xf>
    <xf numFmtId="172" fontId="43" fillId="0" borderId="9" xfId="3740" applyNumberFormat="1" applyFont="1" applyFill="1" applyBorder="1" applyAlignment="1" applyProtection="1">
      <alignment vertical="center"/>
      <protection hidden="1"/>
    </xf>
    <xf numFmtId="190" fontId="43" fillId="0" borderId="9" xfId="0" applyNumberFormat="1" applyFont="1" applyBorder="1" applyAlignment="1" applyProtection="1">
      <alignment vertical="center"/>
      <protection hidden="1"/>
    </xf>
    <xf numFmtId="10" fontId="43" fillId="0" borderId="10" xfId="3753" applyNumberFormat="1" applyFont="1" applyFill="1" applyBorder="1" applyAlignment="1" applyProtection="1">
      <alignment vertical="center"/>
      <protection hidden="1"/>
    </xf>
    <xf numFmtId="0" fontId="43" fillId="48" borderId="21" xfId="0" applyFont="1" applyFill="1" applyBorder="1" applyAlignment="1">
      <alignment horizontal="center" vertical="center" wrapText="1"/>
    </xf>
    <xf numFmtId="0" fontId="43" fillId="48" borderId="22" xfId="0" applyFont="1" applyFill="1" applyBorder="1" applyAlignment="1" applyProtection="1">
      <alignment horizontal="center" vertical="center" wrapText="1"/>
      <protection hidden="1"/>
    </xf>
    <xf numFmtId="0" fontId="43" fillId="2" borderId="28" xfId="0" applyFont="1" applyFill="1" applyBorder="1" applyAlignment="1" applyProtection="1">
      <alignment horizontal="center" vertical="center" wrapText="1"/>
      <protection hidden="1"/>
    </xf>
    <xf numFmtId="167" fontId="46" fillId="0" borderId="0" xfId="3778" applyFont="1" applyFill="1" applyAlignment="1" applyProtection="1">
      <alignment vertical="center"/>
      <protection hidden="1"/>
    </xf>
    <xf numFmtId="0" fontId="46" fillId="0" borderId="34" xfId="0" applyFont="1" applyBorder="1" applyAlignment="1" applyProtection="1">
      <alignment horizontal="center" vertical="center" wrapText="1"/>
      <protection hidden="1"/>
    </xf>
    <xf numFmtId="190" fontId="46" fillId="0" borderId="0" xfId="0" applyNumberFormat="1" applyFont="1" applyAlignment="1" applyProtection="1">
      <alignment vertical="center"/>
      <protection hidden="1"/>
    </xf>
    <xf numFmtId="3" fontId="46" fillId="0" borderId="0" xfId="0" applyNumberFormat="1" applyFont="1" applyAlignment="1" applyProtection="1">
      <alignment horizontal="center" vertical="center"/>
      <protection hidden="1"/>
    </xf>
    <xf numFmtId="215" fontId="46" fillId="0" borderId="0" xfId="3778" applyNumberFormat="1" applyFont="1" applyFill="1" applyAlignment="1" applyProtection="1">
      <alignment vertical="center"/>
      <protection hidden="1"/>
    </xf>
    <xf numFmtId="216" fontId="46" fillId="0" borderId="0" xfId="0" applyNumberFormat="1" applyFont="1" applyAlignment="1" applyProtection="1">
      <alignment vertical="center"/>
      <protection hidden="1"/>
    </xf>
    <xf numFmtId="217" fontId="46" fillId="0" borderId="0" xfId="0" applyNumberFormat="1" applyFont="1" applyAlignment="1" applyProtection="1">
      <alignment vertical="center"/>
      <protection hidden="1"/>
    </xf>
    <xf numFmtId="0" fontId="46" fillId="0" borderId="6" xfId="0" applyFont="1" applyBorder="1" applyAlignment="1" applyProtection="1">
      <alignment horizontal="center" vertical="center" wrapText="1"/>
      <protection hidden="1"/>
    </xf>
    <xf numFmtId="4" fontId="46" fillId="0" borderId="72" xfId="0" applyNumberFormat="1" applyFont="1" applyBorder="1" applyAlignment="1" applyProtection="1">
      <alignment horizontal="justify" vertical="center"/>
      <protection hidden="1"/>
    </xf>
    <xf numFmtId="172" fontId="46" fillId="0" borderId="72" xfId="3740" applyNumberFormat="1" applyFont="1" applyFill="1" applyBorder="1" applyAlignment="1" applyProtection="1">
      <alignment vertical="center"/>
      <protection hidden="1"/>
    </xf>
    <xf numFmtId="10" fontId="46" fillId="0" borderId="7" xfId="3753" applyNumberFormat="1" applyFont="1" applyBorder="1" applyAlignment="1" applyProtection="1">
      <alignment vertical="center"/>
      <protection hidden="1"/>
    </xf>
    <xf numFmtId="0" fontId="46" fillId="0" borderId="11" xfId="0" applyFont="1" applyBorder="1" applyAlignment="1" applyProtection="1">
      <alignment horizontal="center" vertical="center" wrapText="1"/>
      <protection hidden="1"/>
    </xf>
    <xf numFmtId="4" fontId="46" fillId="0" borderId="9" xfId="0" applyNumberFormat="1" applyFont="1" applyBorder="1" applyAlignment="1" applyProtection="1">
      <alignment horizontal="justify" vertical="center"/>
      <protection hidden="1"/>
    </xf>
    <xf numFmtId="172" fontId="46" fillId="0" borderId="9" xfId="3740" applyNumberFormat="1" applyFont="1" applyFill="1" applyBorder="1" applyAlignment="1" applyProtection="1">
      <alignment vertical="center"/>
      <protection hidden="1"/>
    </xf>
    <xf numFmtId="10" fontId="46" fillId="0" borderId="10" xfId="3753" applyNumberFormat="1" applyFont="1" applyBorder="1" applyAlignment="1" applyProtection="1">
      <alignment vertical="center"/>
      <protection hidden="1"/>
    </xf>
    <xf numFmtId="0" fontId="46" fillId="2" borderId="0" xfId="0" applyFont="1" applyFill="1" applyAlignment="1" applyProtection="1">
      <alignment vertical="center"/>
      <protection hidden="1"/>
    </xf>
    <xf numFmtId="0" fontId="46" fillId="2" borderId="0" xfId="0" applyFont="1" applyFill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44" fillId="0" borderId="31" xfId="0" applyFont="1" applyBorder="1" applyAlignment="1">
      <alignment horizontal="center" vertical="center"/>
    </xf>
    <xf numFmtId="0" fontId="44" fillId="0" borderId="32" xfId="0" applyFont="1" applyBorder="1" applyAlignment="1">
      <alignment horizontal="center" vertical="center"/>
    </xf>
    <xf numFmtId="0" fontId="44" fillId="0" borderId="32" xfId="0" applyFont="1" applyBorder="1" applyAlignment="1">
      <alignment horizontal="justify" vertical="center"/>
    </xf>
    <xf numFmtId="0" fontId="44" fillId="0" borderId="33" xfId="0" applyFont="1" applyBorder="1" applyAlignment="1">
      <alignment horizontal="center" vertical="center"/>
    </xf>
    <xf numFmtId="174" fontId="0" fillId="0" borderId="0" xfId="0" applyNumberFormat="1" applyAlignment="1">
      <alignment vertical="center"/>
    </xf>
    <xf numFmtId="0" fontId="57" fillId="0" borderId="11" xfId="0" applyFont="1" applyBorder="1" applyAlignment="1">
      <alignment horizontal="center" vertical="center"/>
    </xf>
    <xf numFmtId="0" fontId="57" fillId="0" borderId="9" xfId="0" applyFont="1" applyBorder="1" applyAlignment="1">
      <alignment horizontal="center" vertical="center"/>
    </xf>
    <xf numFmtId="0" fontId="57" fillId="0" borderId="9" xfId="0" applyFont="1" applyBorder="1" applyAlignment="1">
      <alignment horizontal="justify" vertical="center" wrapText="1"/>
    </xf>
    <xf numFmtId="0" fontId="57" fillId="0" borderId="10" xfId="0" applyFont="1" applyBorder="1" applyAlignment="1">
      <alignment horizontal="center" vertical="center"/>
    </xf>
    <xf numFmtId="0" fontId="0" fillId="0" borderId="0" xfId="0" applyAlignment="1">
      <alignment horizontal="justify" vertical="center"/>
    </xf>
    <xf numFmtId="0" fontId="46" fillId="0" borderId="24" xfId="0" applyFont="1" applyBorder="1" applyAlignment="1" applyProtection="1">
      <alignment horizontal="center" vertical="center" wrapText="1"/>
      <protection hidden="1"/>
    </xf>
    <xf numFmtId="4" fontId="46" fillId="0" borderId="134" xfId="0" applyNumberFormat="1" applyFont="1" applyBorder="1" applyAlignment="1" applyProtection="1">
      <alignment horizontal="justify" vertical="center"/>
      <protection hidden="1"/>
    </xf>
    <xf numFmtId="172" fontId="46" fillId="0" borderId="134" xfId="3740" applyNumberFormat="1" applyFont="1" applyFill="1" applyBorder="1" applyAlignment="1" applyProtection="1">
      <alignment vertical="center"/>
      <protection hidden="1"/>
    </xf>
    <xf numFmtId="214" fontId="46" fillId="0" borderId="134" xfId="0" applyNumberFormat="1" applyFont="1" applyBorder="1" applyAlignment="1" applyProtection="1">
      <alignment vertical="center"/>
      <protection hidden="1"/>
    </xf>
    <xf numFmtId="10" fontId="46" fillId="0" borderId="135" xfId="3753" applyNumberFormat="1" applyFont="1" applyBorder="1" applyAlignment="1" applyProtection="1">
      <alignment vertical="center"/>
      <protection hidden="1"/>
    </xf>
    <xf numFmtId="0" fontId="57" fillId="52" borderId="87" xfId="0" applyFont="1" applyFill="1" applyBorder="1" applyAlignment="1">
      <alignment horizontal="center" vertical="center"/>
    </xf>
    <xf numFmtId="0" fontId="57" fillId="52" borderId="70" xfId="0" applyFont="1" applyFill="1" applyBorder="1" applyAlignment="1">
      <alignment horizontal="center" vertical="center"/>
    </xf>
    <xf numFmtId="0" fontId="57" fillId="52" borderId="70" xfId="0" applyFont="1" applyFill="1" applyBorder="1" applyAlignment="1">
      <alignment horizontal="justify" vertical="center" wrapText="1"/>
    </xf>
    <xf numFmtId="175" fontId="57" fillId="52" borderId="8" xfId="0" applyNumberFormat="1" applyFont="1" applyFill="1" applyBorder="1" applyAlignment="1">
      <alignment horizontal="center" vertical="center"/>
    </xf>
    <xf numFmtId="171" fontId="50" fillId="46" borderId="44" xfId="2" applyNumberFormat="1" applyFont="1" applyFill="1" applyBorder="1" applyAlignment="1">
      <alignment horizontal="center" vertical="center" wrapText="1"/>
    </xf>
    <xf numFmtId="171" fontId="50" fillId="46" borderId="55" xfId="2" applyNumberFormat="1" applyFont="1" applyFill="1" applyBorder="1" applyAlignment="1">
      <alignment horizontal="center" vertical="center" wrapText="1"/>
    </xf>
    <xf numFmtId="0" fontId="51" fillId="46" borderId="34" xfId="1" applyFont="1" applyFill="1" applyBorder="1" applyAlignment="1">
      <alignment vertical="center"/>
    </xf>
    <xf numFmtId="170" fontId="50" fillId="46" borderId="83" xfId="2" applyNumberFormat="1" applyFont="1" applyFill="1" applyBorder="1" applyAlignment="1">
      <alignment horizontal="left" vertical="center"/>
    </xf>
    <xf numFmtId="170" fontId="50" fillId="46" borderId="52" xfId="2" applyNumberFormat="1" applyFont="1" applyFill="1" applyBorder="1" applyAlignment="1">
      <alignment horizontal="left" vertical="center"/>
    </xf>
    <xf numFmtId="170" fontId="50" fillId="46" borderId="40" xfId="2" applyNumberFormat="1" applyFont="1" applyFill="1" applyBorder="1" applyAlignment="1">
      <alignment horizontal="left" vertical="center"/>
    </xf>
    <xf numFmtId="170" fontId="50" fillId="46" borderId="40" xfId="2" applyNumberFormat="1" applyFont="1" applyFill="1" applyBorder="1" applyAlignment="1">
      <alignment horizontal="center" vertical="center"/>
    </xf>
    <xf numFmtId="10" fontId="54" fillId="55" borderId="36" xfId="3753" applyNumberFormat="1" applyFont="1" applyFill="1" applyBorder="1" applyAlignment="1" applyProtection="1">
      <alignment horizontal="right" vertical="center"/>
    </xf>
    <xf numFmtId="0" fontId="51" fillId="46" borderId="6" xfId="1" applyFont="1" applyFill="1" applyBorder="1" applyAlignment="1">
      <alignment vertical="center"/>
    </xf>
    <xf numFmtId="170" fontId="50" fillId="46" borderId="73" xfId="2" applyNumberFormat="1" applyFont="1" applyFill="1" applyBorder="1" applyAlignment="1">
      <alignment horizontal="left" vertical="center"/>
    </xf>
    <xf numFmtId="170" fontId="50" fillId="46" borderId="75" xfId="2" applyNumberFormat="1" applyFont="1" applyFill="1" applyBorder="1" applyAlignment="1">
      <alignment horizontal="left" vertical="center"/>
    </xf>
    <xf numFmtId="170" fontId="50" fillId="46" borderId="74" xfId="2" applyNumberFormat="1" applyFont="1" applyFill="1" applyBorder="1" applyAlignment="1">
      <alignment horizontal="left" vertical="center"/>
    </xf>
    <xf numFmtId="170" fontId="50" fillId="46" borderId="74" xfId="2" applyNumberFormat="1" applyFont="1" applyFill="1" applyBorder="1" applyAlignment="1">
      <alignment horizontal="center" vertical="center"/>
    </xf>
    <xf numFmtId="10" fontId="54" fillId="55" borderId="7" xfId="3753" applyNumberFormat="1" applyFont="1" applyFill="1" applyBorder="1" applyAlignment="1" applyProtection="1">
      <alignment horizontal="right" vertical="center"/>
    </xf>
    <xf numFmtId="0" fontId="51" fillId="46" borderId="76" xfId="1" applyFont="1" applyFill="1" applyBorder="1" applyAlignment="1">
      <alignment vertical="center"/>
    </xf>
    <xf numFmtId="10" fontId="54" fillId="55" borderId="78" xfId="3753" applyNumberFormat="1" applyFont="1" applyFill="1" applyBorder="1" applyAlignment="1" applyProtection="1">
      <alignment horizontal="right" vertical="center"/>
    </xf>
    <xf numFmtId="0" fontId="51" fillId="46" borderId="11" xfId="1" applyFont="1" applyFill="1" applyBorder="1" applyAlignment="1">
      <alignment vertical="center"/>
    </xf>
    <xf numFmtId="1" fontId="54" fillId="46" borderId="81" xfId="2" applyNumberFormat="1" applyFont="1" applyFill="1" applyBorder="1" applyAlignment="1" applyProtection="1">
      <alignment vertical="center" wrapText="1"/>
      <protection locked="0"/>
    </xf>
    <xf numFmtId="10" fontId="54" fillId="46" borderId="71" xfId="3753" applyNumberFormat="1" applyFont="1" applyFill="1" applyBorder="1" applyAlignment="1" applyProtection="1">
      <alignment horizontal="center" vertical="center" wrapText="1"/>
      <protection locked="0"/>
    </xf>
    <xf numFmtId="10" fontId="54" fillId="46" borderId="82" xfId="3753" applyNumberFormat="1" applyFont="1" applyFill="1" applyBorder="1" applyAlignment="1" applyProtection="1">
      <alignment horizontal="center" vertical="center" wrapText="1"/>
      <protection locked="0"/>
    </xf>
    <xf numFmtId="10" fontId="54" fillId="55" borderId="10" xfId="3753" applyNumberFormat="1" applyFont="1" applyFill="1" applyBorder="1" applyAlignment="1" applyProtection="1">
      <alignment horizontal="right" vertical="center"/>
    </xf>
    <xf numFmtId="0" fontId="51" fillId="0" borderId="37" xfId="1" applyFont="1" applyBorder="1" applyAlignment="1">
      <alignment horizontal="center" vertical="center"/>
    </xf>
    <xf numFmtId="0" fontId="51" fillId="0" borderId="54" xfId="1" applyFont="1" applyBorder="1" applyAlignment="1">
      <alignment horizontal="center" vertical="center"/>
    </xf>
    <xf numFmtId="171" fontId="51" fillId="0" borderId="54" xfId="1" applyNumberFormat="1" applyFont="1" applyBorder="1" applyAlignment="1">
      <alignment horizontal="center" vertical="center"/>
    </xf>
    <xf numFmtId="171" fontId="51" fillId="0" borderId="23" xfId="1" applyNumberFormat="1" applyFont="1" applyBorder="1" applyAlignment="1">
      <alignment horizontal="center" vertical="center"/>
    </xf>
    <xf numFmtId="0" fontId="50" fillId="0" borderId="69" xfId="1" applyFont="1" applyBorder="1" applyAlignment="1">
      <alignment horizontal="left" vertical="center"/>
    </xf>
    <xf numFmtId="0" fontId="50" fillId="0" borderId="0" xfId="1" applyFont="1" applyAlignment="1">
      <alignment horizontal="left" vertical="center"/>
    </xf>
    <xf numFmtId="0" fontId="50" fillId="0" borderId="1" xfId="1" applyFont="1" applyBorder="1" applyAlignment="1">
      <alignment horizontal="left" vertical="center"/>
    </xf>
    <xf numFmtId="0" fontId="51" fillId="0" borderId="39" xfId="1" applyFont="1" applyBorder="1" applyAlignment="1">
      <alignment horizontal="center" vertical="center"/>
    </xf>
    <xf numFmtId="0" fontId="51" fillId="0" borderId="2" xfId="1" applyFont="1" applyBorder="1" applyAlignment="1">
      <alignment horizontal="center" vertical="center"/>
    </xf>
    <xf numFmtId="171" fontId="51" fillId="0" borderId="2" xfId="1" applyNumberFormat="1" applyFont="1" applyBorder="1" applyAlignment="1">
      <alignment horizontal="center" vertical="center"/>
    </xf>
    <xf numFmtId="171" fontId="51" fillId="0" borderId="25" xfId="1" applyNumberFormat="1" applyFont="1" applyBorder="1" applyAlignment="1">
      <alignment horizontal="center" vertical="center"/>
    </xf>
    <xf numFmtId="208" fontId="2" fillId="47" borderId="41" xfId="3760" applyFill="1" applyBorder="1" applyAlignment="1">
      <alignment horizontal="center" vertical="center" wrapText="1"/>
    </xf>
    <xf numFmtId="208" fontId="2" fillId="47" borderId="38" xfId="3760" applyFill="1" applyBorder="1" applyAlignment="1">
      <alignment horizontal="center" vertical="center" wrapText="1"/>
    </xf>
    <xf numFmtId="208" fontId="2" fillId="47" borderId="136" xfId="3760" applyFill="1" applyBorder="1" applyAlignment="1">
      <alignment horizontal="center" vertical="center" wrapText="1"/>
    </xf>
    <xf numFmtId="1" fontId="2" fillId="0" borderId="36" xfId="3760" applyNumberFormat="1" applyBorder="1" applyAlignment="1">
      <alignment horizontal="center" vertical="center" wrapText="1"/>
    </xf>
    <xf numFmtId="1" fontId="2" fillId="0" borderId="7" xfId="3760" applyNumberFormat="1" applyBorder="1" applyAlignment="1">
      <alignment horizontal="center" vertical="center" wrapText="1"/>
    </xf>
    <xf numFmtId="1" fontId="2" fillId="0" borderId="10" xfId="3760" applyNumberFormat="1" applyBorder="1" applyAlignment="1">
      <alignment horizontal="center" vertical="center" wrapText="1"/>
    </xf>
    <xf numFmtId="4" fontId="46" fillId="0" borderId="35" xfId="0" applyNumberFormat="1" applyFont="1" applyBorder="1" applyAlignment="1" applyProtection="1">
      <alignment horizontal="justify" vertical="center"/>
      <protection hidden="1"/>
    </xf>
    <xf numFmtId="172" fontId="46" fillId="0" borderId="35" xfId="3740" applyNumberFormat="1" applyFont="1" applyFill="1" applyBorder="1" applyAlignment="1" applyProtection="1">
      <alignment vertical="center"/>
      <protection hidden="1"/>
    </xf>
    <xf numFmtId="10" fontId="46" fillId="0" borderId="36" xfId="3753" applyNumberFormat="1" applyFont="1" applyBorder="1" applyAlignment="1" applyProtection="1">
      <alignment vertical="center"/>
      <protection hidden="1"/>
    </xf>
    <xf numFmtId="208" fontId="2" fillId="0" borderId="72" xfId="3760" applyBorder="1" applyAlignment="1">
      <alignment horizontal="left" vertical="center" wrapText="1"/>
    </xf>
    <xf numFmtId="208" fontId="2" fillId="0" borderId="77" xfId="3760" applyBorder="1" applyAlignment="1">
      <alignment horizontal="left" vertical="center" wrapText="1"/>
    </xf>
    <xf numFmtId="0" fontId="2" fillId="0" borderId="72" xfId="3760" applyNumberFormat="1" applyBorder="1" applyAlignment="1">
      <alignment horizontal="left" vertical="center" wrapText="1"/>
    </xf>
    <xf numFmtId="2" fontId="51" fillId="0" borderId="72" xfId="4197" applyNumberFormat="1" applyFont="1" applyBorder="1" applyAlignment="1">
      <alignment horizontal="center" vertical="center"/>
    </xf>
    <xf numFmtId="3" fontId="51" fillId="0" borderId="72" xfId="4197" applyNumberFormat="1" applyFont="1" applyBorder="1" applyAlignment="1">
      <alignment horizontal="justify" vertical="center" wrapText="1"/>
    </xf>
    <xf numFmtId="3" fontId="51" fillId="0" borderId="72" xfId="4197" applyNumberFormat="1" applyFont="1" applyBorder="1" applyAlignment="1">
      <alignment horizontal="center" vertical="center" wrapText="1"/>
    </xf>
    <xf numFmtId="2" fontId="51" fillId="0" borderId="72" xfId="78" applyNumberFormat="1" applyFont="1" applyFill="1" applyBorder="1" applyAlignment="1">
      <alignment horizontal="center" vertical="center" wrapText="1"/>
    </xf>
    <xf numFmtId="44" fontId="51" fillId="0" borderId="72" xfId="3818" applyFont="1" applyFill="1" applyBorder="1" applyAlignment="1">
      <alignment horizontal="right" vertical="center"/>
    </xf>
    <xf numFmtId="0" fontId="50" fillId="58" borderId="72" xfId="1240" applyFont="1" applyFill="1" applyBorder="1" applyAlignment="1">
      <alignment horizontal="center" vertical="center"/>
    </xf>
    <xf numFmtId="0" fontId="50" fillId="58" borderId="72" xfId="1240" applyFont="1" applyFill="1" applyBorder="1" applyAlignment="1">
      <alignment vertical="center"/>
    </xf>
    <xf numFmtId="44" fontId="50" fillId="58" borderId="72" xfId="3818" applyFont="1" applyFill="1" applyBorder="1" applyAlignment="1">
      <alignment vertical="center"/>
    </xf>
    <xf numFmtId="0" fontId="50" fillId="50" borderId="72" xfId="1240" applyFont="1" applyFill="1" applyBorder="1" applyAlignment="1">
      <alignment horizontal="center" vertical="center"/>
    </xf>
    <xf numFmtId="0" fontId="50" fillId="50" borderId="72" xfId="1240" applyFont="1" applyFill="1" applyBorder="1" applyAlignment="1">
      <alignment vertical="center"/>
    </xf>
    <xf numFmtId="44" fontId="50" fillId="50" borderId="72" xfId="3818" applyFont="1" applyFill="1" applyBorder="1" applyAlignment="1">
      <alignment vertical="center"/>
    </xf>
    <xf numFmtId="0" fontId="50" fillId="50" borderId="72" xfId="1240" applyFont="1" applyFill="1" applyBorder="1" applyAlignment="1">
      <alignment horizontal="left" vertical="center"/>
    </xf>
    <xf numFmtId="4" fontId="50" fillId="50" borderId="72" xfId="1240" applyNumberFormat="1" applyFont="1" applyFill="1" applyBorder="1" applyAlignment="1">
      <alignment horizontal="center" vertical="center"/>
    </xf>
    <xf numFmtId="44" fontId="50" fillId="50" borderId="72" xfId="3818" applyFont="1" applyFill="1" applyBorder="1" applyAlignment="1">
      <alignment horizontal="right" vertical="center"/>
    </xf>
    <xf numFmtId="44" fontId="51" fillId="0" borderId="72" xfId="3818" applyFont="1" applyBorder="1" applyAlignment="1">
      <alignment horizontal="right" vertical="center" wrapText="1"/>
    </xf>
    <xf numFmtId="0" fontId="2" fillId="0" borderId="83" xfId="3760" applyNumberFormat="1" applyBorder="1" applyAlignment="1">
      <alignment horizontal="justify" vertical="center" wrapText="1"/>
    </xf>
    <xf numFmtId="0" fontId="2" fillId="0" borderId="73" xfId="3760" applyNumberFormat="1" applyBorder="1" applyAlignment="1">
      <alignment horizontal="justify" vertical="center" wrapText="1"/>
    </xf>
    <xf numFmtId="0" fontId="2" fillId="0" borderId="81" xfId="3760" applyNumberFormat="1" applyBorder="1" applyAlignment="1">
      <alignment horizontal="justify" vertical="center" wrapText="1"/>
    </xf>
    <xf numFmtId="3" fontId="2" fillId="0" borderId="34" xfId="3760" applyNumberFormat="1" applyBorder="1" applyAlignment="1">
      <alignment horizontal="right" vertical="center" wrapText="1"/>
    </xf>
    <xf numFmtId="3" fontId="2" fillId="0" borderId="6" xfId="3760" applyNumberFormat="1" applyBorder="1" applyAlignment="1">
      <alignment horizontal="right" vertical="center" wrapText="1"/>
    </xf>
    <xf numFmtId="3" fontId="2" fillId="0" borderId="11" xfId="3760" applyNumberFormat="1" applyBorder="1" applyAlignment="1">
      <alignment horizontal="right" vertical="center" wrapText="1"/>
    </xf>
    <xf numFmtId="224" fontId="46" fillId="0" borderId="35" xfId="0" applyNumberFormat="1" applyFont="1" applyBorder="1" applyAlignment="1" applyProtection="1">
      <alignment vertical="center"/>
      <protection hidden="1"/>
    </xf>
    <xf numFmtId="224" fontId="46" fillId="0" borderId="72" xfId="0" applyNumberFormat="1" applyFont="1" applyBorder="1" applyAlignment="1" applyProtection="1">
      <alignment vertical="center"/>
      <protection hidden="1"/>
    </xf>
    <xf numFmtId="224" fontId="46" fillId="0" borderId="9" xfId="0" applyNumberFormat="1" applyFont="1" applyBorder="1" applyAlignment="1" applyProtection="1">
      <alignment vertical="center"/>
      <protection hidden="1"/>
    </xf>
    <xf numFmtId="225" fontId="57" fillId="52" borderId="8" xfId="0" applyNumberFormat="1" applyFont="1" applyFill="1" applyBorder="1" applyAlignment="1">
      <alignment horizontal="center" vertical="center"/>
    </xf>
    <xf numFmtId="10" fontId="54" fillId="52" borderId="36" xfId="3753" applyNumberFormat="1" applyFont="1" applyFill="1" applyBorder="1" applyAlignment="1" applyProtection="1">
      <alignment horizontal="right" vertical="top"/>
    </xf>
    <xf numFmtId="10" fontId="54" fillId="52" borderId="7" xfId="3753" applyNumberFormat="1" applyFont="1" applyFill="1" applyBorder="1" applyAlignment="1" applyProtection="1">
      <alignment horizontal="right" vertical="top"/>
    </xf>
    <xf numFmtId="10" fontId="54" fillId="52" borderId="78" xfId="3753" applyNumberFormat="1" applyFont="1" applyFill="1" applyBorder="1" applyAlignment="1" applyProtection="1">
      <alignment horizontal="right" vertical="top"/>
    </xf>
    <xf numFmtId="167" fontId="50" fillId="54" borderId="36" xfId="3778" applyFont="1" applyFill="1" applyBorder="1" applyAlignment="1">
      <alignment horizontal="right" vertical="center"/>
    </xf>
    <xf numFmtId="4" fontId="65" fillId="0" borderId="72" xfId="3760" applyNumberFormat="1" applyFont="1" applyBorder="1" applyAlignment="1">
      <alignment horizontal="center" vertical="center" wrapText="1"/>
    </xf>
    <xf numFmtId="208" fontId="2" fillId="52" borderId="72" xfId="3760" applyFill="1" applyBorder="1" applyAlignment="1">
      <alignment horizontal="center" vertical="center" wrapText="1"/>
    </xf>
    <xf numFmtId="208" fontId="3" fillId="0" borderId="0" xfId="3760" applyFont="1" applyAlignment="1">
      <alignment horizontal="center" vertical="center" wrapText="1"/>
    </xf>
    <xf numFmtId="208" fontId="3" fillId="0" borderId="0" xfId="3760" applyFont="1" applyAlignment="1">
      <alignment horizontal="center" vertical="center"/>
    </xf>
    <xf numFmtId="0" fontId="3" fillId="0" borderId="0" xfId="3760" applyNumberFormat="1" applyFont="1" applyAlignment="1">
      <alignment horizontal="center" vertical="center" wrapText="1"/>
    </xf>
    <xf numFmtId="208" fontId="3" fillId="0" borderId="34" xfId="3760" applyFont="1" applyBorder="1" applyAlignment="1">
      <alignment horizontal="center" vertical="center"/>
    </xf>
    <xf numFmtId="208" fontId="3" fillId="0" borderId="51" xfId="3760" applyFont="1" applyBorder="1" applyAlignment="1">
      <alignment horizontal="center" vertical="center"/>
    </xf>
    <xf numFmtId="208" fontId="3" fillId="0" borderId="35" xfId="3760" applyFont="1" applyBorder="1" applyAlignment="1">
      <alignment horizontal="center" vertical="center" wrapText="1"/>
    </xf>
    <xf numFmtId="208" fontId="3" fillId="0" borderId="29" xfId="3760" applyFont="1" applyBorder="1" applyAlignment="1">
      <alignment horizontal="center" vertical="center" wrapText="1"/>
    </xf>
    <xf numFmtId="0" fontId="34" fillId="0" borderId="0" xfId="3754" applyFont="1" applyAlignment="1">
      <alignment horizontal="center" vertical="center"/>
    </xf>
    <xf numFmtId="0" fontId="4" fillId="0" borderId="39" xfId="3754" applyFont="1" applyBorder="1" applyAlignment="1">
      <alignment horizontal="center" vertical="center"/>
    </xf>
    <xf numFmtId="0" fontId="4" fillId="0" borderId="2" xfId="3754" applyFont="1" applyBorder="1" applyAlignment="1">
      <alignment horizontal="center" vertical="center"/>
    </xf>
    <xf numFmtId="0" fontId="4" fillId="0" borderId="25" xfId="3754" applyFont="1" applyBorder="1" applyAlignment="1">
      <alignment horizontal="center" vertical="center"/>
    </xf>
    <xf numFmtId="0" fontId="5" fillId="0" borderId="50" xfId="3754" applyFont="1" applyBorder="1" applyAlignment="1">
      <alignment horizontal="center" vertical="center"/>
    </xf>
    <xf numFmtId="0" fontId="5" fillId="0" borderId="52" xfId="3754" applyFont="1" applyBorder="1" applyAlignment="1">
      <alignment horizontal="center" vertical="center"/>
    </xf>
    <xf numFmtId="0" fontId="5" fillId="0" borderId="40" xfId="3754" applyFont="1" applyBorder="1" applyAlignment="1">
      <alignment horizontal="center" vertical="center"/>
    </xf>
    <xf numFmtId="0" fontId="35" fillId="0" borderId="0" xfId="3754" applyFont="1" applyAlignment="1">
      <alignment horizontal="center" vertical="center"/>
    </xf>
    <xf numFmtId="0" fontId="34" fillId="0" borderId="2" xfId="3754" applyFont="1" applyBorder="1" applyAlignment="1">
      <alignment horizontal="center" vertical="center"/>
    </xf>
    <xf numFmtId="0" fontId="50" fillId="0" borderId="37" xfId="1" applyFont="1" applyBorder="1" applyAlignment="1">
      <alignment horizontal="center" vertical="center" wrapText="1"/>
    </xf>
    <xf numFmtId="0" fontId="50" fillId="0" borderId="54" xfId="1" applyFont="1" applyBorder="1" applyAlignment="1">
      <alignment horizontal="center" vertical="center" wrapText="1"/>
    </xf>
    <xf numFmtId="0" fontId="50" fillId="0" borderId="23" xfId="1" applyFont="1" applyBorder="1" applyAlignment="1">
      <alignment horizontal="center" vertical="center" wrapText="1"/>
    </xf>
    <xf numFmtId="0" fontId="50" fillId="0" borderId="39" xfId="1" applyFont="1" applyBorder="1" applyAlignment="1">
      <alignment horizontal="center" vertical="center" wrapText="1"/>
    </xf>
    <xf numFmtId="0" fontId="50" fillId="0" borderId="2" xfId="1" applyFont="1" applyBorder="1" applyAlignment="1">
      <alignment horizontal="center" vertical="center" wrapText="1"/>
    </xf>
    <xf numFmtId="0" fontId="50" fillId="0" borderId="25" xfId="1" applyFont="1" applyBorder="1" applyAlignment="1">
      <alignment horizontal="center" vertical="center" wrapText="1"/>
    </xf>
    <xf numFmtId="0" fontId="50" fillId="0" borderId="37" xfId="1" applyFont="1" applyBorder="1" applyAlignment="1">
      <alignment horizontal="center" vertical="center"/>
    </xf>
    <xf numFmtId="0" fontId="50" fillId="0" borderId="23" xfId="1" applyFont="1" applyBorder="1" applyAlignment="1">
      <alignment horizontal="center" vertical="center"/>
    </xf>
    <xf numFmtId="0" fontId="51" fillId="0" borderId="6" xfId="1" applyFont="1" applyBorder="1" applyAlignment="1">
      <alignment horizontal="center" vertical="center"/>
    </xf>
    <xf numFmtId="0" fontId="51" fillId="0" borderId="73" xfId="1" applyFont="1" applyBorder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54" fillId="0" borderId="37" xfId="2" applyFont="1" applyBorder="1" applyAlignment="1">
      <alignment horizontal="center" vertical="center"/>
    </xf>
    <xf numFmtId="0" fontId="54" fillId="0" borderId="54" xfId="2" applyFont="1" applyBorder="1" applyAlignment="1">
      <alignment horizontal="center" vertical="center"/>
    </xf>
    <xf numFmtId="0" fontId="54" fillId="0" borderId="23" xfId="2" applyFont="1" applyBorder="1" applyAlignment="1">
      <alignment horizontal="center" vertical="center"/>
    </xf>
    <xf numFmtId="0" fontId="54" fillId="0" borderId="59" xfId="2" applyFont="1" applyBorder="1" applyAlignment="1">
      <alignment horizontal="center" vertical="center"/>
    </xf>
    <xf numFmtId="0" fontId="44" fillId="0" borderId="0" xfId="3733" applyFont="1" applyAlignment="1">
      <alignment horizontal="center" vertical="center" wrapText="1"/>
    </xf>
    <xf numFmtId="0" fontId="54" fillId="0" borderId="37" xfId="2" applyFont="1" applyBorder="1" applyAlignment="1">
      <alignment horizontal="center" vertical="center" wrapText="1"/>
    </xf>
    <xf numFmtId="0" fontId="54" fillId="0" borderId="54" xfId="2" applyFont="1" applyBorder="1" applyAlignment="1">
      <alignment horizontal="center" vertical="center" wrapText="1"/>
    </xf>
    <xf numFmtId="0" fontId="54" fillId="0" borderId="23" xfId="2" applyFont="1" applyBorder="1" applyAlignment="1">
      <alignment horizontal="center" vertical="center" wrapText="1"/>
    </xf>
    <xf numFmtId="0" fontId="50" fillId="46" borderId="31" xfId="1" applyFont="1" applyFill="1" applyBorder="1" applyAlignment="1">
      <alignment horizontal="left" vertical="center"/>
    </xf>
    <xf numFmtId="0" fontId="50" fillId="46" borderId="32" xfId="1" applyFont="1" applyFill="1" applyBorder="1" applyAlignment="1">
      <alignment horizontal="left" vertical="center"/>
    </xf>
    <xf numFmtId="0" fontId="50" fillId="46" borderId="33" xfId="1" applyFont="1" applyFill="1" applyBorder="1" applyAlignment="1">
      <alignment horizontal="left" vertical="center"/>
    </xf>
    <xf numFmtId="0" fontId="50" fillId="0" borderId="85" xfId="3788" applyFont="1" applyBorder="1" applyAlignment="1">
      <alignment horizontal="left" vertical="center" wrapText="1"/>
    </xf>
    <xf numFmtId="0" fontId="50" fillId="0" borderId="5" xfId="3788" applyFont="1" applyBorder="1" applyAlignment="1">
      <alignment horizontal="left" vertical="center" wrapText="1"/>
    </xf>
    <xf numFmtId="0" fontId="50" fillId="0" borderId="80" xfId="3788" applyFont="1" applyBorder="1" applyAlignment="1">
      <alignment horizontal="left" vertical="center" wrapText="1"/>
    </xf>
    <xf numFmtId="0" fontId="51" fillId="0" borderId="72" xfId="3788" applyFont="1" applyBorder="1" applyAlignment="1">
      <alignment horizontal="center" vertical="center" wrapText="1"/>
    </xf>
    <xf numFmtId="0" fontId="51" fillId="0" borderId="72" xfId="3788" applyFont="1" applyBorder="1" applyAlignment="1">
      <alignment horizontal="center" vertical="center"/>
    </xf>
    <xf numFmtId="9" fontId="51" fillId="0" borderId="81" xfId="3790" applyNumberFormat="1" applyFont="1" applyBorder="1" applyAlignment="1">
      <alignment horizontal="center" vertical="center"/>
    </xf>
    <xf numFmtId="9" fontId="51" fillId="0" borderId="82" xfId="3790" applyNumberFormat="1" applyFont="1" applyBorder="1" applyAlignment="1">
      <alignment horizontal="center" vertical="center"/>
    </xf>
    <xf numFmtId="208" fontId="4" fillId="0" borderId="35" xfId="3760" applyFont="1" applyBorder="1" applyAlignment="1">
      <alignment horizontal="center" vertical="center" wrapText="1"/>
    </xf>
    <xf numFmtId="208" fontId="4" fillId="0" borderId="77" xfId="3760" applyFont="1" applyBorder="1" applyAlignment="1">
      <alignment horizontal="center" vertical="center" wrapText="1"/>
    </xf>
    <xf numFmtId="208" fontId="4" fillId="0" borderId="36" xfId="3760" applyFont="1" applyBorder="1" applyAlignment="1">
      <alignment horizontal="center" vertical="center" wrapText="1"/>
    </xf>
    <xf numFmtId="208" fontId="4" fillId="0" borderId="78" xfId="3760" applyFont="1" applyBorder="1" applyAlignment="1">
      <alignment horizontal="center" vertical="center" wrapText="1"/>
    </xf>
    <xf numFmtId="208" fontId="3" fillId="0" borderId="0" xfId="3760" applyFont="1" applyAlignment="1">
      <alignment vertical="center" wrapText="1"/>
    </xf>
    <xf numFmtId="208" fontId="3" fillId="0" borderId="76" xfId="3760" applyFont="1" applyBorder="1" applyAlignment="1">
      <alignment horizontal="center" vertical="center"/>
    </xf>
    <xf numFmtId="208" fontId="4" fillId="0" borderId="86" xfId="3760" applyFont="1" applyBorder="1" applyAlignment="1">
      <alignment horizontal="center" vertical="center" wrapText="1"/>
    </xf>
    <xf numFmtId="208" fontId="4" fillId="0" borderId="124" xfId="3760" applyFont="1" applyBorder="1" applyAlignment="1">
      <alignment horizontal="center" vertical="center" wrapText="1"/>
    </xf>
    <xf numFmtId="208" fontId="4" fillId="0" borderId="72" xfId="3760" applyFont="1" applyBorder="1" applyAlignment="1">
      <alignment horizontal="center" vertical="center" wrapText="1"/>
    </xf>
    <xf numFmtId="208" fontId="3" fillId="0" borderId="72" xfId="3760" applyFont="1" applyBorder="1" applyAlignment="1">
      <alignment horizontal="center" vertical="center"/>
    </xf>
    <xf numFmtId="208" fontId="3" fillId="0" borderId="77" xfId="3760" applyFont="1" applyBorder="1" applyAlignment="1">
      <alignment horizontal="center" vertical="center"/>
    </xf>
    <xf numFmtId="0" fontId="43" fillId="0" borderId="0" xfId="93" applyFont="1" applyAlignment="1">
      <alignment horizontal="center" vertical="center"/>
    </xf>
    <xf numFmtId="0" fontId="32" fillId="0" borderId="0" xfId="93" applyFont="1" applyAlignment="1">
      <alignment horizontal="center" vertical="center" wrapText="1"/>
    </xf>
    <xf numFmtId="0" fontId="54" fillId="0" borderId="0" xfId="2" applyFont="1" applyAlignment="1">
      <alignment horizontal="center" vertical="center" wrapText="1"/>
    </xf>
  </cellXfs>
  <cellStyles count="4198">
    <cellStyle name="20% - Accent1" xfId="143" xr:uid="{00000000-0005-0000-0000-000000000000}"/>
    <cellStyle name="20% - Accent2" xfId="144" xr:uid="{00000000-0005-0000-0000-000001000000}"/>
    <cellStyle name="20% - Accent3" xfId="145" xr:uid="{00000000-0005-0000-0000-000002000000}"/>
    <cellStyle name="20% - Accent4" xfId="146" xr:uid="{00000000-0005-0000-0000-000003000000}"/>
    <cellStyle name="20% - Accent5" xfId="147" xr:uid="{00000000-0005-0000-0000-000004000000}"/>
    <cellStyle name="20% - Accent6" xfId="148" xr:uid="{00000000-0005-0000-0000-000005000000}"/>
    <cellStyle name="20% - Énfasis1 2" xfId="149" xr:uid="{00000000-0005-0000-0000-000006000000}"/>
    <cellStyle name="20% - Énfasis1 2 2" xfId="3901" xr:uid="{00000000-0005-0000-0000-000007000000}"/>
    <cellStyle name="20% - Énfasis1 3" xfId="150" xr:uid="{00000000-0005-0000-0000-000008000000}"/>
    <cellStyle name="20% - Énfasis1 3 2" xfId="3992" xr:uid="{00000000-0005-0000-0000-000009000000}"/>
    <cellStyle name="20% - Énfasis1 4" xfId="151" xr:uid="{00000000-0005-0000-0000-00000A000000}"/>
    <cellStyle name="20% - Énfasis1 5" xfId="152" xr:uid="{00000000-0005-0000-0000-00000B000000}"/>
    <cellStyle name="20% - Énfasis1 6" xfId="153" xr:uid="{00000000-0005-0000-0000-00000C000000}"/>
    <cellStyle name="20% - Énfasis2 2" xfId="154" xr:uid="{00000000-0005-0000-0000-00000D000000}"/>
    <cellStyle name="20% - Énfasis2 2 2" xfId="3902" xr:uid="{00000000-0005-0000-0000-00000E000000}"/>
    <cellStyle name="20% - Énfasis2 3" xfId="155" xr:uid="{00000000-0005-0000-0000-00000F000000}"/>
    <cellStyle name="20% - Énfasis2 3 2" xfId="3993" xr:uid="{00000000-0005-0000-0000-000010000000}"/>
    <cellStyle name="20% - Énfasis2 4" xfId="156" xr:uid="{00000000-0005-0000-0000-000011000000}"/>
    <cellStyle name="20% - Énfasis2 5" xfId="157" xr:uid="{00000000-0005-0000-0000-000012000000}"/>
    <cellStyle name="20% - Énfasis2 6" xfId="158" xr:uid="{00000000-0005-0000-0000-000013000000}"/>
    <cellStyle name="20% - Énfasis3 2" xfId="159" xr:uid="{00000000-0005-0000-0000-000014000000}"/>
    <cellStyle name="20% - Énfasis3 2 2" xfId="3903" xr:uid="{00000000-0005-0000-0000-000015000000}"/>
    <cellStyle name="20% - Énfasis3 3" xfId="160" xr:uid="{00000000-0005-0000-0000-000016000000}"/>
    <cellStyle name="20% - Énfasis3 3 2" xfId="3994" xr:uid="{00000000-0005-0000-0000-000017000000}"/>
    <cellStyle name="20% - Énfasis3 4" xfId="161" xr:uid="{00000000-0005-0000-0000-000018000000}"/>
    <cellStyle name="20% - Énfasis3 5" xfId="162" xr:uid="{00000000-0005-0000-0000-000019000000}"/>
    <cellStyle name="20% - Énfasis3 6" xfId="163" xr:uid="{00000000-0005-0000-0000-00001A000000}"/>
    <cellStyle name="20% - Énfasis4 2" xfId="164" xr:uid="{00000000-0005-0000-0000-00001B000000}"/>
    <cellStyle name="20% - Énfasis4 2 2" xfId="3904" xr:uid="{00000000-0005-0000-0000-00001C000000}"/>
    <cellStyle name="20% - Énfasis4 3" xfId="165" xr:uid="{00000000-0005-0000-0000-00001D000000}"/>
    <cellStyle name="20% - Énfasis4 3 2" xfId="3995" xr:uid="{00000000-0005-0000-0000-00001E000000}"/>
    <cellStyle name="20% - Énfasis4 4" xfId="166" xr:uid="{00000000-0005-0000-0000-00001F000000}"/>
    <cellStyle name="20% - Énfasis4 5" xfId="167" xr:uid="{00000000-0005-0000-0000-000020000000}"/>
    <cellStyle name="20% - Énfasis4 6" xfId="168" xr:uid="{00000000-0005-0000-0000-000021000000}"/>
    <cellStyle name="20% - Énfasis5 2" xfId="169" xr:uid="{00000000-0005-0000-0000-000022000000}"/>
    <cellStyle name="20% - Énfasis5 2 2" xfId="3905" xr:uid="{00000000-0005-0000-0000-000023000000}"/>
    <cellStyle name="20% - Énfasis5 3" xfId="170" xr:uid="{00000000-0005-0000-0000-000024000000}"/>
    <cellStyle name="20% - Énfasis5 3 2" xfId="3996" xr:uid="{00000000-0005-0000-0000-000025000000}"/>
    <cellStyle name="20% - Énfasis5 4" xfId="171" xr:uid="{00000000-0005-0000-0000-000026000000}"/>
    <cellStyle name="20% - Énfasis5 5" xfId="172" xr:uid="{00000000-0005-0000-0000-000027000000}"/>
    <cellStyle name="20% - Énfasis5 6" xfId="173" xr:uid="{00000000-0005-0000-0000-000028000000}"/>
    <cellStyle name="20% - Énfasis6 2" xfId="174" xr:uid="{00000000-0005-0000-0000-000029000000}"/>
    <cellStyle name="20% - Énfasis6 2 2" xfId="3906" xr:uid="{00000000-0005-0000-0000-00002A000000}"/>
    <cellStyle name="20% - Énfasis6 3" xfId="175" xr:uid="{00000000-0005-0000-0000-00002B000000}"/>
    <cellStyle name="20% - Énfasis6 3 2" xfId="3997" xr:uid="{00000000-0005-0000-0000-00002C000000}"/>
    <cellStyle name="20% - Énfasis6 4" xfId="176" xr:uid="{00000000-0005-0000-0000-00002D000000}"/>
    <cellStyle name="20% - Énfasis6 5" xfId="177" xr:uid="{00000000-0005-0000-0000-00002E000000}"/>
    <cellStyle name="20% - Énfasis6 6" xfId="178" xr:uid="{00000000-0005-0000-0000-00002F000000}"/>
    <cellStyle name="40% - Accent1" xfId="179" xr:uid="{00000000-0005-0000-0000-000030000000}"/>
    <cellStyle name="40% - Accent2" xfId="180" xr:uid="{00000000-0005-0000-0000-000031000000}"/>
    <cellStyle name="40% - Accent3" xfId="181" xr:uid="{00000000-0005-0000-0000-000032000000}"/>
    <cellStyle name="40% - Accent4" xfId="182" xr:uid="{00000000-0005-0000-0000-000033000000}"/>
    <cellStyle name="40% - Accent5" xfId="183" xr:uid="{00000000-0005-0000-0000-000034000000}"/>
    <cellStyle name="40% - Accent6" xfId="184" xr:uid="{00000000-0005-0000-0000-000035000000}"/>
    <cellStyle name="40% - Énfasis1 2" xfId="185" xr:uid="{00000000-0005-0000-0000-000036000000}"/>
    <cellStyle name="40% - Énfasis1 2 2" xfId="3907" xr:uid="{00000000-0005-0000-0000-000037000000}"/>
    <cellStyle name="40% - Énfasis1 3" xfId="186" xr:uid="{00000000-0005-0000-0000-000038000000}"/>
    <cellStyle name="40% - Énfasis1 3 2" xfId="3998" xr:uid="{00000000-0005-0000-0000-000039000000}"/>
    <cellStyle name="40% - Énfasis1 4" xfId="187" xr:uid="{00000000-0005-0000-0000-00003A000000}"/>
    <cellStyle name="40% - Énfasis1 5" xfId="188" xr:uid="{00000000-0005-0000-0000-00003B000000}"/>
    <cellStyle name="40% - Énfasis1 6" xfId="189" xr:uid="{00000000-0005-0000-0000-00003C000000}"/>
    <cellStyle name="40% - Énfasis2 2" xfId="190" xr:uid="{00000000-0005-0000-0000-00003D000000}"/>
    <cellStyle name="40% - Énfasis2 2 2" xfId="3908" xr:uid="{00000000-0005-0000-0000-00003E000000}"/>
    <cellStyle name="40% - Énfasis2 3" xfId="191" xr:uid="{00000000-0005-0000-0000-00003F000000}"/>
    <cellStyle name="40% - Énfasis2 3 2" xfId="3999" xr:uid="{00000000-0005-0000-0000-000040000000}"/>
    <cellStyle name="40% - Énfasis2 4" xfId="192" xr:uid="{00000000-0005-0000-0000-000041000000}"/>
    <cellStyle name="40% - Énfasis2 5" xfId="193" xr:uid="{00000000-0005-0000-0000-000042000000}"/>
    <cellStyle name="40% - Énfasis2 6" xfId="194" xr:uid="{00000000-0005-0000-0000-000043000000}"/>
    <cellStyle name="40% - Énfasis3 2" xfId="195" xr:uid="{00000000-0005-0000-0000-000044000000}"/>
    <cellStyle name="40% - Énfasis3 2 2" xfId="3909" xr:uid="{00000000-0005-0000-0000-000045000000}"/>
    <cellStyle name="40% - Énfasis3 3" xfId="196" xr:uid="{00000000-0005-0000-0000-000046000000}"/>
    <cellStyle name="40% - Énfasis3 3 2" xfId="4000" xr:uid="{00000000-0005-0000-0000-000047000000}"/>
    <cellStyle name="40% - Énfasis3 4" xfId="197" xr:uid="{00000000-0005-0000-0000-000048000000}"/>
    <cellStyle name="40% - Énfasis3 5" xfId="198" xr:uid="{00000000-0005-0000-0000-000049000000}"/>
    <cellStyle name="40% - Énfasis3 6" xfId="199" xr:uid="{00000000-0005-0000-0000-00004A000000}"/>
    <cellStyle name="40% - Énfasis4 2" xfId="200" xr:uid="{00000000-0005-0000-0000-00004B000000}"/>
    <cellStyle name="40% - Énfasis4 2 2" xfId="3910" xr:uid="{00000000-0005-0000-0000-00004C000000}"/>
    <cellStyle name="40% - Énfasis4 3" xfId="201" xr:uid="{00000000-0005-0000-0000-00004D000000}"/>
    <cellStyle name="40% - Énfasis4 3 2" xfId="4001" xr:uid="{00000000-0005-0000-0000-00004E000000}"/>
    <cellStyle name="40% - Énfasis4 4" xfId="202" xr:uid="{00000000-0005-0000-0000-00004F000000}"/>
    <cellStyle name="40% - Énfasis4 5" xfId="203" xr:uid="{00000000-0005-0000-0000-000050000000}"/>
    <cellStyle name="40% - Énfasis4 6" xfId="204" xr:uid="{00000000-0005-0000-0000-000051000000}"/>
    <cellStyle name="40% - Énfasis5 2" xfId="205" xr:uid="{00000000-0005-0000-0000-000052000000}"/>
    <cellStyle name="40% - Énfasis5 2 2" xfId="3911" xr:uid="{00000000-0005-0000-0000-000053000000}"/>
    <cellStyle name="40% - Énfasis5 3" xfId="206" xr:uid="{00000000-0005-0000-0000-000054000000}"/>
    <cellStyle name="40% - Énfasis5 3 2" xfId="4002" xr:uid="{00000000-0005-0000-0000-000055000000}"/>
    <cellStyle name="40% - Énfasis5 4" xfId="207" xr:uid="{00000000-0005-0000-0000-000056000000}"/>
    <cellStyle name="40% - Énfasis5 5" xfId="208" xr:uid="{00000000-0005-0000-0000-000057000000}"/>
    <cellStyle name="40% - Énfasis5 6" xfId="209" xr:uid="{00000000-0005-0000-0000-000058000000}"/>
    <cellStyle name="40% - Énfasis6 2" xfId="210" xr:uid="{00000000-0005-0000-0000-000059000000}"/>
    <cellStyle name="40% - Énfasis6 2 2" xfId="3912" xr:uid="{00000000-0005-0000-0000-00005A000000}"/>
    <cellStyle name="40% - Énfasis6 3" xfId="211" xr:uid="{00000000-0005-0000-0000-00005B000000}"/>
    <cellStyle name="40% - Énfasis6 3 2" xfId="4003" xr:uid="{00000000-0005-0000-0000-00005C000000}"/>
    <cellStyle name="40% - Énfasis6 4" xfId="212" xr:uid="{00000000-0005-0000-0000-00005D000000}"/>
    <cellStyle name="40% - Énfasis6 5" xfId="213" xr:uid="{00000000-0005-0000-0000-00005E000000}"/>
    <cellStyle name="40% - Énfasis6 6" xfId="214" xr:uid="{00000000-0005-0000-0000-00005F000000}"/>
    <cellStyle name="60% - Accent1" xfId="215" xr:uid="{00000000-0005-0000-0000-000060000000}"/>
    <cellStyle name="60% - Accent2" xfId="216" xr:uid="{00000000-0005-0000-0000-000061000000}"/>
    <cellStyle name="60% - Accent3" xfId="217" xr:uid="{00000000-0005-0000-0000-000062000000}"/>
    <cellStyle name="60% - Accent4" xfId="218" xr:uid="{00000000-0005-0000-0000-000063000000}"/>
    <cellStyle name="60% - Accent5" xfId="219" xr:uid="{00000000-0005-0000-0000-000064000000}"/>
    <cellStyle name="60% - Accent6" xfId="220" xr:uid="{00000000-0005-0000-0000-000065000000}"/>
    <cellStyle name="60% - Énfasis1 2" xfId="221" xr:uid="{00000000-0005-0000-0000-000066000000}"/>
    <cellStyle name="60% - Énfasis1 2 2" xfId="3913" xr:uid="{00000000-0005-0000-0000-000067000000}"/>
    <cellStyle name="60% - Énfasis1 3" xfId="222" xr:uid="{00000000-0005-0000-0000-000068000000}"/>
    <cellStyle name="60% - Énfasis1 3 2" xfId="4004" xr:uid="{00000000-0005-0000-0000-000069000000}"/>
    <cellStyle name="60% - Énfasis1 4" xfId="223" xr:uid="{00000000-0005-0000-0000-00006A000000}"/>
    <cellStyle name="60% - Énfasis1 5" xfId="224" xr:uid="{00000000-0005-0000-0000-00006B000000}"/>
    <cellStyle name="60% - Énfasis1 6" xfId="225" xr:uid="{00000000-0005-0000-0000-00006C000000}"/>
    <cellStyle name="60% - Énfasis2 2" xfId="226" xr:uid="{00000000-0005-0000-0000-00006D000000}"/>
    <cellStyle name="60% - Énfasis2 2 2" xfId="3914" xr:uid="{00000000-0005-0000-0000-00006E000000}"/>
    <cellStyle name="60% - Énfasis2 3" xfId="227" xr:uid="{00000000-0005-0000-0000-00006F000000}"/>
    <cellStyle name="60% - Énfasis2 3 2" xfId="4005" xr:uid="{00000000-0005-0000-0000-000070000000}"/>
    <cellStyle name="60% - Énfasis2 4" xfId="228" xr:uid="{00000000-0005-0000-0000-000071000000}"/>
    <cellStyle name="60% - Énfasis2 5" xfId="229" xr:uid="{00000000-0005-0000-0000-000072000000}"/>
    <cellStyle name="60% - Énfasis2 6" xfId="230" xr:uid="{00000000-0005-0000-0000-000073000000}"/>
    <cellStyle name="60% - Énfasis3 2" xfId="231" xr:uid="{00000000-0005-0000-0000-000074000000}"/>
    <cellStyle name="60% - Énfasis3 2 2" xfId="3915" xr:uid="{00000000-0005-0000-0000-000075000000}"/>
    <cellStyle name="60% - Énfasis3 3" xfId="232" xr:uid="{00000000-0005-0000-0000-000076000000}"/>
    <cellStyle name="60% - Énfasis3 3 2" xfId="4006" xr:uid="{00000000-0005-0000-0000-000077000000}"/>
    <cellStyle name="60% - Énfasis3 4" xfId="233" xr:uid="{00000000-0005-0000-0000-000078000000}"/>
    <cellStyle name="60% - Énfasis3 5" xfId="234" xr:uid="{00000000-0005-0000-0000-000079000000}"/>
    <cellStyle name="60% - Énfasis3 6" xfId="235" xr:uid="{00000000-0005-0000-0000-00007A000000}"/>
    <cellStyle name="60% - Énfasis4 2" xfId="236" xr:uid="{00000000-0005-0000-0000-00007B000000}"/>
    <cellStyle name="60% - Énfasis4 2 2" xfId="3916" xr:uid="{00000000-0005-0000-0000-00007C000000}"/>
    <cellStyle name="60% - Énfasis4 3" xfId="237" xr:uid="{00000000-0005-0000-0000-00007D000000}"/>
    <cellStyle name="60% - Énfasis4 3 2" xfId="4007" xr:uid="{00000000-0005-0000-0000-00007E000000}"/>
    <cellStyle name="60% - Énfasis4 4" xfId="238" xr:uid="{00000000-0005-0000-0000-00007F000000}"/>
    <cellStyle name="60% - Énfasis4 5" xfId="239" xr:uid="{00000000-0005-0000-0000-000080000000}"/>
    <cellStyle name="60% - Énfasis4 6" xfId="240" xr:uid="{00000000-0005-0000-0000-000081000000}"/>
    <cellStyle name="60% - Énfasis5 2" xfId="241" xr:uid="{00000000-0005-0000-0000-000082000000}"/>
    <cellStyle name="60% - Énfasis5 2 2" xfId="3917" xr:uid="{00000000-0005-0000-0000-000083000000}"/>
    <cellStyle name="60% - Énfasis5 3" xfId="242" xr:uid="{00000000-0005-0000-0000-000084000000}"/>
    <cellStyle name="60% - Énfasis5 3 2" xfId="4008" xr:uid="{00000000-0005-0000-0000-000085000000}"/>
    <cellStyle name="60% - Énfasis5 4" xfId="243" xr:uid="{00000000-0005-0000-0000-000086000000}"/>
    <cellStyle name="60% - Énfasis5 5" xfId="244" xr:uid="{00000000-0005-0000-0000-000087000000}"/>
    <cellStyle name="60% - Énfasis5 6" xfId="245" xr:uid="{00000000-0005-0000-0000-000088000000}"/>
    <cellStyle name="60% - Énfasis6 2" xfId="246" xr:uid="{00000000-0005-0000-0000-000089000000}"/>
    <cellStyle name="60% - Énfasis6 2 2" xfId="3918" xr:uid="{00000000-0005-0000-0000-00008A000000}"/>
    <cellStyle name="60% - Énfasis6 3" xfId="247" xr:uid="{00000000-0005-0000-0000-00008B000000}"/>
    <cellStyle name="60% - Énfasis6 3 2" xfId="4009" xr:uid="{00000000-0005-0000-0000-00008C000000}"/>
    <cellStyle name="60% - Énfasis6 4" xfId="248" xr:uid="{00000000-0005-0000-0000-00008D000000}"/>
    <cellStyle name="60% - Énfasis6 5" xfId="249" xr:uid="{00000000-0005-0000-0000-00008E000000}"/>
    <cellStyle name="60% - Énfasis6 6" xfId="250" xr:uid="{00000000-0005-0000-0000-00008F000000}"/>
    <cellStyle name="Accent1" xfId="251" xr:uid="{00000000-0005-0000-0000-000090000000}"/>
    <cellStyle name="Accent2" xfId="252" xr:uid="{00000000-0005-0000-0000-000091000000}"/>
    <cellStyle name="Accent3" xfId="253" xr:uid="{00000000-0005-0000-0000-000092000000}"/>
    <cellStyle name="Accent4" xfId="254" xr:uid="{00000000-0005-0000-0000-000093000000}"/>
    <cellStyle name="Accent5" xfId="255" xr:uid="{00000000-0005-0000-0000-000094000000}"/>
    <cellStyle name="Accent6" xfId="256" xr:uid="{00000000-0005-0000-0000-000095000000}"/>
    <cellStyle name="ANCLAS,REZONES Y SUS PARTES,DE FUNDICION,DE HIERRO O DE ACERO" xfId="3783" xr:uid="{00000000-0005-0000-0000-000096000000}"/>
    <cellStyle name="ANCLAS,REZONES Y SUS PARTES,DE FUNDICION,DE HIERRO O DE ACERO 10" xfId="3787" xr:uid="{00000000-0005-0000-0000-000097000000}"/>
    <cellStyle name="ANCLAS,REZONES Y SUS PARTES,DE FUNDICION,DE HIERRO O DE ACERO 2 2" xfId="3785" xr:uid="{00000000-0005-0000-0000-000098000000}"/>
    <cellStyle name="Bad" xfId="257" xr:uid="{00000000-0005-0000-0000-000099000000}"/>
    <cellStyle name="Buena 2" xfId="258" xr:uid="{00000000-0005-0000-0000-00009A000000}"/>
    <cellStyle name="Buena 2 2" xfId="3919" xr:uid="{00000000-0005-0000-0000-00009B000000}"/>
    <cellStyle name="Buena 3" xfId="259" xr:uid="{00000000-0005-0000-0000-00009C000000}"/>
    <cellStyle name="Buena 3 2" xfId="4010" xr:uid="{00000000-0005-0000-0000-00009D000000}"/>
    <cellStyle name="Buena 4" xfId="260" xr:uid="{00000000-0005-0000-0000-00009E000000}"/>
    <cellStyle name="Buena 5" xfId="261" xr:uid="{00000000-0005-0000-0000-00009F000000}"/>
    <cellStyle name="Buena 6" xfId="262" xr:uid="{00000000-0005-0000-0000-0000A0000000}"/>
    <cellStyle name="Calculation" xfId="263" xr:uid="{00000000-0005-0000-0000-0000A1000000}"/>
    <cellStyle name="Cálculo 2" xfId="264" xr:uid="{00000000-0005-0000-0000-0000A2000000}"/>
    <cellStyle name="Cálculo 2 10" xfId="4016" xr:uid="{00000000-0005-0000-0000-0000A3000000}"/>
    <cellStyle name="Cálculo 2 11" xfId="4168" xr:uid="{00000000-0005-0000-0000-0000A4000000}"/>
    <cellStyle name="Cálculo 2 12" xfId="4162" xr:uid="{00000000-0005-0000-0000-0000A5000000}"/>
    <cellStyle name="Cálculo 2 2" xfId="3920" xr:uid="{00000000-0005-0000-0000-0000A6000000}"/>
    <cellStyle name="Cálculo 2 3" xfId="3887" xr:uid="{00000000-0005-0000-0000-0000A7000000}"/>
    <cellStyle name="Cálculo 2 4" xfId="3896" xr:uid="{00000000-0005-0000-0000-0000A8000000}"/>
    <cellStyle name="Cálculo 2 5" xfId="4086" xr:uid="{00000000-0005-0000-0000-0000A9000000}"/>
    <cellStyle name="Cálculo 2 6" xfId="4037" xr:uid="{00000000-0005-0000-0000-0000AA000000}"/>
    <cellStyle name="Cálculo 2 7" xfId="4127" xr:uid="{00000000-0005-0000-0000-0000AB000000}"/>
    <cellStyle name="Cálculo 2 8" xfId="3900" xr:uid="{00000000-0005-0000-0000-0000AC000000}"/>
    <cellStyle name="Cálculo 2 9" xfId="4110" xr:uid="{00000000-0005-0000-0000-0000AD000000}"/>
    <cellStyle name="Cálculo 3" xfId="265" xr:uid="{00000000-0005-0000-0000-0000AE000000}"/>
    <cellStyle name="Cálculo 3 10" xfId="4142" xr:uid="{00000000-0005-0000-0000-0000AF000000}"/>
    <cellStyle name="Cálculo 3 11" xfId="4184" xr:uid="{00000000-0005-0000-0000-0000B0000000}"/>
    <cellStyle name="Cálculo 3 12" xfId="4182" xr:uid="{00000000-0005-0000-0000-0000B1000000}"/>
    <cellStyle name="Cálculo 3 2" xfId="4011" xr:uid="{00000000-0005-0000-0000-0000B2000000}"/>
    <cellStyle name="Cálculo 3 3" xfId="4097" xr:uid="{00000000-0005-0000-0000-0000B3000000}"/>
    <cellStyle name="Cálculo 3 4" xfId="4105" xr:uid="{00000000-0005-0000-0000-0000B4000000}"/>
    <cellStyle name="Cálculo 3 5" xfId="4099" xr:uid="{00000000-0005-0000-0000-0000B5000000}"/>
    <cellStyle name="Cálculo 3 6" xfId="3889" xr:uid="{00000000-0005-0000-0000-0000B6000000}"/>
    <cellStyle name="Cálculo 3 7" xfId="3878" xr:uid="{00000000-0005-0000-0000-0000B7000000}"/>
    <cellStyle name="Cálculo 3 8" xfId="4118" xr:uid="{00000000-0005-0000-0000-0000B8000000}"/>
    <cellStyle name="Cálculo 3 9" xfId="4091" xr:uid="{00000000-0005-0000-0000-0000B9000000}"/>
    <cellStyle name="Cálculo 4" xfId="266" xr:uid="{00000000-0005-0000-0000-0000BA000000}"/>
    <cellStyle name="Cálculo 5" xfId="267" xr:uid="{00000000-0005-0000-0000-0000BB000000}"/>
    <cellStyle name="Cálculo 6" xfId="268" xr:uid="{00000000-0005-0000-0000-0000BC000000}"/>
    <cellStyle name="Cancel" xfId="4012" xr:uid="{00000000-0005-0000-0000-0000BD000000}"/>
    <cellStyle name="Celda de comprobación 2" xfId="269" xr:uid="{00000000-0005-0000-0000-0000BE000000}"/>
    <cellStyle name="Celda de comprobación 2 2" xfId="3921" xr:uid="{00000000-0005-0000-0000-0000BF000000}"/>
    <cellStyle name="Celda de comprobación 3" xfId="270" xr:uid="{00000000-0005-0000-0000-0000C0000000}"/>
    <cellStyle name="Celda de comprobación 3 2" xfId="4013" xr:uid="{00000000-0005-0000-0000-0000C1000000}"/>
    <cellStyle name="Celda de comprobación 4" xfId="271" xr:uid="{00000000-0005-0000-0000-0000C2000000}"/>
    <cellStyle name="Celda de comprobación 5" xfId="272" xr:uid="{00000000-0005-0000-0000-0000C3000000}"/>
    <cellStyle name="Celda de comprobación 6" xfId="273" xr:uid="{00000000-0005-0000-0000-0000C4000000}"/>
    <cellStyle name="Celda vinculada 2" xfId="274" xr:uid="{00000000-0005-0000-0000-0000C5000000}"/>
    <cellStyle name="Celda vinculada 3" xfId="275" xr:uid="{00000000-0005-0000-0000-0000C6000000}"/>
    <cellStyle name="Celda vinculada 4" xfId="276" xr:uid="{00000000-0005-0000-0000-0000C7000000}"/>
    <cellStyle name="Celda vinculada 5" xfId="277" xr:uid="{00000000-0005-0000-0000-0000C8000000}"/>
    <cellStyle name="Celda vinculada 6" xfId="278" xr:uid="{00000000-0005-0000-0000-0000C9000000}"/>
    <cellStyle name="Check Cell" xfId="279" xr:uid="{00000000-0005-0000-0000-0000CA000000}"/>
    <cellStyle name="CIENTOS" xfId="5" xr:uid="{00000000-0005-0000-0000-0000CB000000}"/>
    <cellStyle name="CIENTOS 2" xfId="4015" xr:uid="{00000000-0005-0000-0000-0000CC000000}"/>
    <cellStyle name="CIENTOS 2D" xfId="6" xr:uid="{00000000-0005-0000-0000-0000CD000000}"/>
    <cellStyle name="CIENTOS 2D 2" xfId="4017" xr:uid="{00000000-0005-0000-0000-0000CE000000}"/>
    <cellStyle name="CIENTOS 2D_PRESUPUESTO FASE III ABR-2015 Rev3" xfId="4018" xr:uid="{00000000-0005-0000-0000-0000CF000000}"/>
    <cellStyle name="CIENTOS 3D" xfId="7" xr:uid="{00000000-0005-0000-0000-0000D0000000}"/>
    <cellStyle name="CIENTOS 3D 2" xfId="4019" xr:uid="{00000000-0005-0000-0000-0000D1000000}"/>
    <cellStyle name="CIENTOS 3D_PRESUPUESTO FASE III ABR-2015 Rev3" xfId="4020" xr:uid="{00000000-0005-0000-0000-0000D2000000}"/>
    <cellStyle name="CIENTOS 4D" xfId="8" xr:uid="{00000000-0005-0000-0000-0000D3000000}"/>
    <cellStyle name="CIENTOS 4D 2" xfId="4021" xr:uid="{00000000-0005-0000-0000-0000D4000000}"/>
    <cellStyle name="CIENTOS 4D_PRESUPUESTO FASE III ABR-2015 Rev3" xfId="4022" xr:uid="{00000000-0005-0000-0000-0000D5000000}"/>
    <cellStyle name="CIENTOS_CantidadesGirardota" xfId="4023" xr:uid="{00000000-0005-0000-0000-0000D6000000}"/>
    <cellStyle name="Comma" xfId="9" xr:uid="{00000000-0005-0000-0000-0000D7000000}"/>
    <cellStyle name="Comma [0]_21.6" xfId="280" xr:uid="{00000000-0005-0000-0000-0000D8000000}"/>
    <cellStyle name="Comma 2" xfId="3800" xr:uid="{00000000-0005-0000-0000-0000D9000000}"/>
    <cellStyle name="Comma 2 2" xfId="3855" xr:uid="{00000000-0005-0000-0000-0000DA000000}"/>
    <cellStyle name="Comma 2 3" xfId="3866" xr:uid="{00000000-0005-0000-0000-0000DB000000}"/>
    <cellStyle name="Comma 2 4" xfId="3884" xr:uid="{00000000-0005-0000-0000-0000DC000000}"/>
    <cellStyle name="Comma 2 5" xfId="4159" xr:uid="{00000000-0005-0000-0000-0000DD000000}"/>
    <cellStyle name="Comma_21.6" xfId="281" xr:uid="{00000000-0005-0000-0000-0000DE000000}"/>
    <cellStyle name="Comma0" xfId="10" xr:uid="{00000000-0005-0000-0000-0000DF000000}"/>
    <cellStyle name="Comma0 2" xfId="282" xr:uid="{00000000-0005-0000-0000-0000E0000000}"/>
    <cellStyle name="Comma0 3" xfId="283" xr:uid="{00000000-0005-0000-0000-0000E1000000}"/>
    <cellStyle name="Comma0 4" xfId="284" xr:uid="{00000000-0005-0000-0000-0000E2000000}"/>
    <cellStyle name="Currency" xfId="11" xr:uid="{00000000-0005-0000-0000-0000E3000000}"/>
    <cellStyle name="Currency [0]_21.6" xfId="285" xr:uid="{00000000-0005-0000-0000-0000E4000000}"/>
    <cellStyle name="Currency 2" xfId="3838" xr:uid="{00000000-0005-0000-0000-0000E5000000}"/>
    <cellStyle name="Currency_21.6" xfId="286" xr:uid="{00000000-0005-0000-0000-0000E6000000}"/>
    <cellStyle name="Currency0" xfId="12" xr:uid="{00000000-0005-0000-0000-0000E7000000}"/>
    <cellStyle name="Currency0 2" xfId="287" xr:uid="{00000000-0005-0000-0000-0000E8000000}"/>
    <cellStyle name="Currency0 3" xfId="288" xr:uid="{00000000-0005-0000-0000-0000E9000000}"/>
    <cellStyle name="Currency0 4" xfId="289" xr:uid="{00000000-0005-0000-0000-0000EA000000}"/>
    <cellStyle name="Date" xfId="13" xr:uid="{00000000-0005-0000-0000-0000EB000000}"/>
    <cellStyle name="Date 10" xfId="290" xr:uid="{00000000-0005-0000-0000-0000EC000000}"/>
    <cellStyle name="Date 2" xfId="291" xr:uid="{00000000-0005-0000-0000-0000ED000000}"/>
    <cellStyle name="DATE 2 2" xfId="292" xr:uid="{00000000-0005-0000-0000-0000EE000000}"/>
    <cellStyle name="DATE 2 3" xfId="293" xr:uid="{00000000-0005-0000-0000-0000EF000000}"/>
    <cellStyle name="DATE 2 4" xfId="294" xr:uid="{00000000-0005-0000-0000-0000F0000000}"/>
    <cellStyle name="DATE 2 5" xfId="295" xr:uid="{00000000-0005-0000-0000-0000F1000000}"/>
    <cellStyle name="DATE 2 6" xfId="296" xr:uid="{00000000-0005-0000-0000-0000F2000000}"/>
    <cellStyle name="DATE 2 7" xfId="297" xr:uid="{00000000-0005-0000-0000-0000F3000000}"/>
    <cellStyle name="DATE 2 8" xfId="298" xr:uid="{00000000-0005-0000-0000-0000F4000000}"/>
    <cellStyle name="DATE 3" xfId="299" xr:uid="{00000000-0005-0000-0000-0000F5000000}"/>
    <cellStyle name="DATE 4" xfId="300" xr:uid="{00000000-0005-0000-0000-0000F6000000}"/>
    <cellStyle name="Date 5" xfId="301" xr:uid="{00000000-0005-0000-0000-0000F7000000}"/>
    <cellStyle name="Date 6" xfId="302" xr:uid="{00000000-0005-0000-0000-0000F8000000}"/>
    <cellStyle name="Date 7" xfId="303" xr:uid="{00000000-0005-0000-0000-0000F9000000}"/>
    <cellStyle name="Date 8" xfId="304" xr:uid="{00000000-0005-0000-0000-0000FA000000}"/>
    <cellStyle name="Date 9" xfId="305" xr:uid="{00000000-0005-0000-0000-0000FB000000}"/>
    <cellStyle name="Encabezado 4 2" xfId="306" xr:uid="{00000000-0005-0000-0000-0000FC000000}"/>
    <cellStyle name="Encabezado 4 3" xfId="307" xr:uid="{00000000-0005-0000-0000-0000FD000000}"/>
    <cellStyle name="Encabezado 4 4" xfId="308" xr:uid="{00000000-0005-0000-0000-0000FE000000}"/>
    <cellStyle name="Encabezado 4 5" xfId="309" xr:uid="{00000000-0005-0000-0000-0000FF000000}"/>
    <cellStyle name="Encabezado 4 6" xfId="310" xr:uid="{00000000-0005-0000-0000-000000010000}"/>
    <cellStyle name="Énfasis1 2" xfId="311" xr:uid="{00000000-0005-0000-0000-000001010000}"/>
    <cellStyle name="Énfasis1 2 2" xfId="3922" xr:uid="{00000000-0005-0000-0000-000002010000}"/>
    <cellStyle name="Énfasis1 3" xfId="312" xr:uid="{00000000-0005-0000-0000-000003010000}"/>
    <cellStyle name="Énfasis1 3 2" xfId="4026" xr:uid="{00000000-0005-0000-0000-000004010000}"/>
    <cellStyle name="Énfasis1 4" xfId="313" xr:uid="{00000000-0005-0000-0000-000005010000}"/>
    <cellStyle name="Énfasis1 5" xfId="314" xr:uid="{00000000-0005-0000-0000-000006010000}"/>
    <cellStyle name="Énfasis1 6" xfId="315" xr:uid="{00000000-0005-0000-0000-000007010000}"/>
    <cellStyle name="Énfasis2 2" xfId="316" xr:uid="{00000000-0005-0000-0000-000008010000}"/>
    <cellStyle name="Énfasis2 2 2" xfId="3923" xr:uid="{00000000-0005-0000-0000-000009010000}"/>
    <cellStyle name="Énfasis2 3" xfId="317" xr:uid="{00000000-0005-0000-0000-00000A010000}"/>
    <cellStyle name="Énfasis2 3 2" xfId="4027" xr:uid="{00000000-0005-0000-0000-00000B010000}"/>
    <cellStyle name="Énfasis2 4" xfId="318" xr:uid="{00000000-0005-0000-0000-00000C010000}"/>
    <cellStyle name="Énfasis2 5" xfId="319" xr:uid="{00000000-0005-0000-0000-00000D010000}"/>
    <cellStyle name="Énfasis2 6" xfId="320" xr:uid="{00000000-0005-0000-0000-00000E010000}"/>
    <cellStyle name="Énfasis3 2" xfId="321" xr:uid="{00000000-0005-0000-0000-00000F010000}"/>
    <cellStyle name="Énfasis3 2 2" xfId="3924" xr:uid="{00000000-0005-0000-0000-000010010000}"/>
    <cellStyle name="Énfasis3 3" xfId="322" xr:uid="{00000000-0005-0000-0000-000011010000}"/>
    <cellStyle name="Énfasis3 3 2" xfId="4028" xr:uid="{00000000-0005-0000-0000-000012010000}"/>
    <cellStyle name="Énfasis3 4" xfId="323" xr:uid="{00000000-0005-0000-0000-000013010000}"/>
    <cellStyle name="Énfasis3 5" xfId="324" xr:uid="{00000000-0005-0000-0000-000014010000}"/>
    <cellStyle name="Énfasis3 6" xfId="325" xr:uid="{00000000-0005-0000-0000-000015010000}"/>
    <cellStyle name="Énfasis4 2" xfId="326" xr:uid="{00000000-0005-0000-0000-000016010000}"/>
    <cellStyle name="Énfasis4 2 2" xfId="3925" xr:uid="{00000000-0005-0000-0000-000017010000}"/>
    <cellStyle name="Énfasis4 3" xfId="327" xr:uid="{00000000-0005-0000-0000-000018010000}"/>
    <cellStyle name="Énfasis4 3 2" xfId="4029" xr:uid="{00000000-0005-0000-0000-000019010000}"/>
    <cellStyle name="Énfasis4 4" xfId="328" xr:uid="{00000000-0005-0000-0000-00001A010000}"/>
    <cellStyle name="Énfasis4 5" xfId="329" xr:uid="{00000000-0005-0000-0000-00001B010000}"/>
    <cellStyle name="Énfasis4 6" xfId="330" xr:uid="{00000000-0005-0000-0000-00001C010000}"/>
    <cellStyle name="Énfasis5 2" xfId="331" xr:uid="{00000000-0005-0000-0000-00001D010000}"/>
    <cellStyle name="Énfasis5 2 2" xfId="3926" xr:uid="{00000000-0005-0000-0000-00001E010000}"/>
    <cellStyle name="Énfasis5 3" xfId="332" xr:uid="{00000000-0005-0000-0000-00001F010000}"/>
    <cellStyle name="Énfasis5 3 2" xfId="4030" xr:uid="{00000000-0005-0000-0000-000020010000}"/>
    <cellStyle name="Énfasis5 4" xfId="333" xr:uid="{00000000-0005-0000-0000-000021010000}"/>
    <cellStyle name="Énfasis5 5" xfId="334" xr:uid="{00000000-0005-0000-0000-000022010000}"/>
    <cellStyle name="Énfasis5 6" xfId="335" xr:uid="{00000000-0005-0000-0000-000023010000}"/>
    <cellStyle name="Énfasis6 2" xfId="336" xr:uid="{00000000-0005-0000-0000-000024010000}"/>
    <cellStyle name="Énfasis6 2 2" xfId="3927" xr:uid="{00000000-0005-0000-0000-000025010000}"/>
    <cellStyle name="Énfasis6 3" xfId="337" xr:uid="{00000000-0005-0000-0000-000026010000}"/>
    <cellStyle name="Énfasis6 3 2" xfId="4031" xr:uid="{00000000-0005-0000-0000-000027010000}"/>
    <cellStyle name="Énfasis6 4" xfId="338" xr:uid="{00000000-0005-0000-0000-000028010000}"/>
    <cellStyle name="Énfasis6 5" xfId="339" xr:uid="{00000000-0005-0000-0000-000029010000}"/>
    <cellStyle name="Énfasis6 6" xfId="340" xr:uid="{00000000-0005-0000-0000-00002A010000}"/>
    <cellStyle name="Entrada 2" xfId="341" xr:uid="{00000000-0005-0000-0000-00002B010000}"/>
    <cellStyle name="Entrada 2 10" xfId="3958" xr:uid="{00000000-0005-0000-0000-00002C010000}"/>
    <cellStyle name="Entrada 2 11" xfId="4190" xr:uid="{00000000-0005-0000-0000-00002D010000}"/>
    <cellStyle name="Entrada 2 12" xfId="4181" xr:uid="{00000000-0005-0000-0000-00002E010000}"/>
    <cellStyle name="Entrada 2 2" xfId="3928" xr:uid="{00000000-0005-0000-0000-00002F010000}"/>
    <cellStyle name="Entrada 2 3" xfId="4043" xr:uid="{00000000-0005-0000-0000-000030010000}"/>
    <cellStyle name="Entrada 2 4" xfId="4077" xr:uid="{00000000-0005-0000-0000-000031010000}"/>
    <cellStyle name="Entrada 2 5" xfId="4079" xr:uid="{00000000-0005-0000-0000-000032010000}"/>
    <cellStyle name="Entrada 2 6" xfId="4094" xr:uid="{00000000-0005-0000-0000-000033010000}"/>
    <cellStyle name="Entrada 2 7" xfId="4135" xr:uid="{00000000-0005-0000-0000-000034010000}"/>
    <cellStyle name="Entrada 2 8" xfId="4132" xr:uid="{00000000-0005-0000-0000-000035010000}"/>
    <cellStyle name="Entrada 2 9" xfId="4149" xr:uid="{00000000-0005-0000-0000-000036010000}"/>
    <cellStyle name="Entrada 3" xfId="342" xr:uid="{00000000-0005-0000-0000-000037010000}"/>
    <cellStyle name="Entrada 3 10" xfId="4119" xr:uid="{00000000-0005-0000-0000-000038010000}"/>
    <cellStyle name="Entrada 3 11" xfId="4183" xr:uid="{00000000-0005-0000-0000-000039010000}"/>
    <cellStyle name="Entrada 3 12" xfId="4169" xr:uid="{00000000-0005-0000-0000-00003A010000}"/>
    <cellStyle name="Entrada 3 2" xfId="4032" xr:uid="{00000000-0005-0000-0000-00003B010000}"/>
    <cellStyle name="Entrada 3 3" xfId="4104" xr:uid="{00000000-0005-0000-0000-00003C010000}"/>
    <cellStyle name="Entrada 3 4" xfId="4101" xr:uid="{00000000-0005-0000-0000-00003D010000}"/>
    <cellStyle name="Entrada 3 5" xfId="3890" xr:uid="{00000000-0005-0000-0000-00003E010000}"/>
    <cellStyle name="Entrada 3 6" xfId="3963" xr:uid="{00000000-0005-0000-0000-00003F010000}"/>
    <cellStyle name="Entrada 3 7" xfId="4103" xr:uid="{00000000-0005-0000-0000-000040010000}"/>
    <cellStyle name="Entrada 3 8" xfId="4137" xr:uid="{00000000-0005-0000-0000-000041010000}"/>
    <cellStyle name="Entrada 3 9" xfId="4098" xr:uid="{00000000-0005-0000-0000-000042010000}"/>
    <cellStyle name="Entrada 4" xfId="343" xr:uid="{00000000-0005-0000-0000-000043010000}"/>
    <cellStyle name="Entrada 5" xfId="344" xr:uid="{00000000-0005-0000-0000-000044010000}"/>
    <cellStyle name="Entrada 6" xfId="345" xr:uid="{00000000-0005-0000-0000-000045010000}"/>
    <cellStyle name="Estilo 1" xfId="346" xr:uid="{00000000-0005-0000-0000-000046010000}"/>
    <cellStyle name="Euro" xfId="14" xr:uid="{00000000-0005-0000-0000-000047010000}"/>
    <cellStyle name="Euro 2" xfId="347" xr:uid="{00000000-0005-0000-0000-000048010000}"/>
    <cellStyle name="Euro 3" xfId="348" xr:uid="{00000000-0005-0000-0000-000049010000}"/>
    <cellStyle name="Euro 4" xfId="349" xr:uid="{00000000-0005-0000-0000-00004A010000}"/>
    <cellStyle name="Euro 5" xfId="3930" xr:uid="{00000000-0005-0000-0000-00004B010000}"/>
    <cellStyle name="Explanatory Text" xfId="350" xr:uid="{00000000-0005-0000-0000-00004C010000}"/>
    <cellStyle name="F2" xfId="15" xr:uid="{00000000-0005-0000-0000-00004D010000}"/>
    <cellStyle name="F3" xfId="16" xr:uid="{00000000-0005-0000-0000-00004E010000}"/>
    <cellStyle name="F4" xfId="17" xr:uid="{00000000-0005-0000-0000-00004F010000}"/>
    <cellStyle name="F5" xfId="18" xr:uid="{00000000-0005-0000-0000-000050010000}"/>
    <cellStyle name="F6" xfId="19" xr:uid="{00000000-0005-0000-0000-000051010000}"/>
    <cellStyle name="F7" xfId="20" xr:uid="{00000000-0005-0000-0000-000052010000}"/>
    <cellStyle name="F8" xfId="21" xr:uid="{00000000-0005-0000-0000-000053010000}"/>
    <cellStyle name="Fixed" xfId="22" xr:uid="{00000000-0005-0000-0000-000054010000}"/>
    <cellStyle name="Fixed 10" xfId="351" xr:uid="{00000000-0005-0000-0000-000055010000}"/>
    <cellStyle name="Fixed 2" xfId="352" xr:uid="{00000000-0005-0000-0000-000056010000}"/>
    <cellStyle name="FIXED 2 2" xfId="353" xr:uid="{00000000-0005-0000-0000-000057010000}"/>
    <cellStyle name="FIXED 2 3" xfId="354" xr:uid="{00000000-0005-0000-0000-000058010000}"/>
    <cellStyle name="FIXED 2 4" xfId="355" xr:uid="{00000000-0005-0000-0000-000059010000}"/>
    <cellStyle name="FIXED 2 5" xfId="356" xr:uid="{00000000-0005-0000-0000-00005A010000}"/>
    <cellStyle name="FIXED 2 6" xfId="357" xr:uid="{00000000-0005-0000-0000-00005B010000}"/>
    <cellStyle name="FIXED 2 7" xfId="358" xr:uid="{00000000-0005-0000-0000-00005C010000}"/>
    <cellStyle name="FIXED 2 8" xfId="359" xr:uid="{00000000-0005-0000-0000-00005D010000}"/>
    <cellStyle name="FIXED 3" xfId="360" xr:uid="{00000000-0005-0000-0000-00005E010000}"/>
    <cellStyle name="FIXED 4" xfId="361" xr:uid="{00000000-0005-0000-0000-00005F010000}"/>
    <cellStyle name="Fixed 5" xfId="362" xr:uid="{00000000-0005-0000-0000-000060010000}"/>
    <cellStyle name="Fixed 6" xfId="363" xr:uid="{00000000-0005-0000-0000-000061010000}"/>
    <cellStyle name="Fixed 7" xfId="364" xr:uid="{00000000-0005-0000-0000-000062010000}"/>
    <cellStyle name="Fixed 8" xfId="365" xr:uid="{00000000-0005-0000-0000-000063010000}"/>
    <cellStyle name="Fixed 9" xfId="366" xr:uid="{00000000-0005-0000-0000-000064010000}"/>
    <cellStyle name="Good" xfId="367" xr:uid="{00000000-0005-0000-0000-000065010000}"/>
    <cellStyle name="Heading 1" xfId="23" xr:uid="{00000000-0005-0000-0000-000066010000}"/>
    <cellStyle name="Heading 2" xfId="24" xr:uid="{00000000-0005-0000-0000-000067010000}"/>
    <cellStyle name="Heading 3" xfId="368" xr:uid="{00000000-0005-0000-0000-000068010000}"/>
    <cellStyle name="Heading 4" xfId="369" xr:uid="{00000000-0005-0000-0000-000069010000}"/>
    <cellStyle name="Heading1" xfId="25" xr:uid="{00000000-0005-0000-0000-00006A010000}"/>
    <cellStyle name="Heading2" xfId="26" xr:uid="{00000000-0005-0000-0000-00006B010000}"/>
    <cellStyle name="Hipervínculo 2" xfId="370" xr:uid="{00000000-0005-0000-0000-00006C010000}"/>
    <cellStyle name="Hipervínculo 3" xfId="3771" xr:uid="{00000000-0005-0000-0000-00006D010000}"/>
    <cellStyle name="Incorrecto 2" xfId="371" xr:uid="{00000000-0005-0000-0000-00006E010000}"/>
    <cellStyle name="Incorrecto 2 2" xfId="3931" xr:uid="{00000000-0005-0000-0000-00006F010000}"/>
    <cellStyle name="Incorrecto 3" xfId="372" xr:uid="{00000000-0005-0000-0000-000070010000}"/>
    <cellStyle name="Incorrecto 3 2" xfId="4036" xr:uid="{00000000-0005-0000-0000-000071010000}"/>
    <cellStyle name="Incorrecto 4" xfId="373" xr:uid="{00000000-0005-0000-0000-000072010000}"/>
    <cellStyle name="Incorrecto 5" xfId="374" xr:uid="{00000000-0005-0000-0000-000073010000}"/>
    <cellStyle name="Incorrecto 6" xfId="375" xr:uid="{00000000-0005-0000-0000-000074010000}"/>
    <cellStyle name="Input" xfId="376" xr:uid="{00000000-0005-0000-0000-000075010000}"/>
    <cellStyle name="Linked Cell" xfId="377" xr:uid="{00000000-0005-0000-0000-000076010000}"/>
    <cellStyle name="MILE DE MILLONES" xfId="27" xr:uid="{00000000-0005-0000-0000-000077010000}"/>
    <cellStyle name="MILE DE MILLONES 2" xfId="4038" xr:uid="{00000000-0005-0000-0000-000078010000}"/>
    <cellStyle name="MILE DE MILLONES_PRESUPUESTO FASE III ABR-2015 Rev3" xfId="4039" xr:uid="{00000000-0005-0000-0000-000079010000}"/>
    <cellStyle name="MILES" xfId="28" xr:uid="{00000000-0005-0000-0000-00007A010000}"/>
    <cellStyle name="MILES 2" xfId="4040" xr:uid="{00000000-0005-0000-0000-00007B010000}"/>
    <cellStyle name="Millares" xfId="3752" builtinId="3"/>
    <cellStyle name="Millares [0]" xfId="3791" builtinId="6"/>
    <cellStyle name="Millares [0] 10" xfId="3868" xr:uid="{00000000-0005-0000-0000-00007E010000}"/>
    <cellStyle name="Millares [0] 11" xfId="4121" xr:uid="{00000000-0005-0000-0000-00007F010000}"/>
    <cellStyle name="Millares [0] 12" xfId="4163" xr:uid="{00000000-0005-0000-0000-000080010000}"/>
    <cellStyle name="Millares [0] 2" xfId="46" xr:uid="{00000000-0005-0000-0000-000081010000}"/>
    <cellStyle name="Millares [0] 2 2" xfId="3876" xr:uid="{00000000-0005-0000-0000-000082010000}"/>
    <cellStyle name="Millares [0] 3" xfId="47" xr:uid="{00000000-0005-0000-0000-000083010000}"/>
    <cellStyle name="Millares [0] 4" xfId="48" xr:uid="{00000000-0005-0000-0000-000084010000}"/>
    <cellStyle name="Millares [0] 5" xfId="49" xr:uid="{00000000-0005-0000-0000-000085010000}"/>
    <cellStyle name="Millares [0] 6" xfId="50" xr:uid="{00000000-0005-0000-0000-000086010000}"/>
    <cellStyle name="Millares [0] 7" xfId="3728" xr:uid="{00000000-0005-0000-0000-000087010000}"/>
    <cellStyle name="Millares [0] 8" xfId="3817" xr:uid="{00000000-0005-0000-0000-000088010000}"/>
    <cellStyle name="Millares [0] 9" xfId="3856" xr:uid="{00000000-0005-0000-0000-000089010000}"/>
    <cellStyle name="Millares [2]" xfId="378" xr:uid="{00000000-0005-0000-0000-00008A010000}"/>
    <cellStyle name="Millares [2] 2" xfId="379" xr:uid="{00000000-0005-0000-0000-00008B010000}"/>
    <cellStyle name="Millares [2] 2 2" xfId="4041" xr:uid="{00000000-0005-0000-0000-00008C010000}"/>
    <cellStyle name="Millares [2] 3" xfId="380" xr:uid="{00000000-0005-0000-0000-00008D010000}"/>
    <cellStyle name="Millares [2] 4" xfId="381" xr:uid="{00000000-0005-0000-0000-00008E010000}"/>
    <cellStyle name="Millares [2] 5" xfId="3932" xr:uid="{00000000-0005-0000-0000-00008F010000}"/>
    <cellStyle name="Millares 10" xfId="382" xr:uid="{00000000-0005-0000-0000-000090010000}"/>
    <cellStyle name="Millares 10 2" xfId="3848" xr:uid="{00000000-0005-0000-0000-000091010000}"/>
    <cellStyle name="Millares 11" xfId="383" xr:uid="{00000000-0005-0000-0000-000092010000}"/>
    <cellStyle name="Millares 11 2" xfId="4042" xr:uid="{00000000-0005-0000-0000-000093010000}"/>
    <cellStyle name="Millares 11 2 2" xfId="4187" xr:uid="{00000000-0005-0000-0000-000094010000}"/>
    <cellStyle name="Millares 12" xfId="384" xr:uid="{00000000-0005-0000-0000-000095010000}"/>
    <cellStyle name="Millares 13" xfId="385" xr:uid="{00000000-0005-0000-0000-000096010000}"/>
    <cellStyle name="Millares 13 2" xfId="3991" xr:uid="{00000000-0005-0000-0000-000097010000}"/>
    <cellStyle name="Millares 13 3" xfId="4180" xr:uid="{00000000-0005-0000-0000-000098010000}"/>
    <cellStyle name="Millares 14" xfId="386" xr:uid="{00000000-0005-0000-0000-000099010000}"/>
    <cellStyle name="Millares 15" xfId="387" xr:uid="{00000000-0005-0000-0000-00009A010000}"/>
    <cellStyle name="Millares 16" xfId="51" xr:uid="{00000000-0005-0000-0000-00009B010000}"/>
    <cellStyle name="Millares 16 2" xfId="52" xr:uid="{00000000-0005-0000-0000-00009C010000}"/>
    <cellStyle name="Millares 16 2 2" xfId="53" xr:uid="{00000000-0005-0000-0000-00009D010000}"/>
    <cellStyle name="Millares 16 3" xfId="54" xr:uid="{00000000-0005-0000-0000-00009E010000}"/>
    <cellStyle name="Millares 17" xfId="388" xr:uid="{00000000-0005-0000-0000-00009F010000}"/>
    <cellStyle name="Millares 18" xfId="55" xr:uid="{00000000-0005-0000-0000-0000A0010000}"/>
    <cellStyle name="Millares 19" xfId="56" xr:uid="{00000000-0005-0000-0000-0000A1010000}"/>
    <cellStyle name="Millares 2" xfId="29" xr:uid="{00000000-0005-0000-0000-0000A2010000}"/>
    <cellStyle name="Millares 2 10" xfId="57" xr:uid="{00000000-0005-0000-0000-0000A3010000}"/>
    <cellStyle name="Millares 2 10 2" xfId="389" xr:uid="{00000000-0005-0000-0000-0000A4010000}"/>
    <cellStyle name="Millares 2 10 3" xfId="390" xr:uid="{00000000-0005-0000-0000-0000A5010000}"/>
    <cellStyle name="Millares 2 10 4" xfId="391" xr:uid="{00000000-0005-0000-0000-0000A6010000}"/>
    <cellStyle name="Millares 2 11" xfId="58" xr:uid="{00000000-0005-0000-0000-0000A7010000}"/>
    <cellStyle name="Millares 2 11 2" xfId="392" xr:uid="{00000000-0005-0000-0000-0000A8010000}"/>
    <cellStyle name="Millares 2 11 3" xfId="393" xr:uid="{00000000-0005-0000-0000-0000A9010000}"/>
    <cellStyle name="Millares 2 11 4" xfId="394" xr:uid="{00000000-0005-0000-0000-0000AA010000}"/>
    <cellStyle name="Millares 2 12" xfId="59" xr:uid="{00000000-0005-0000-0000-0000AB010000}"/>
    <cellStyle name="Millares 2 12 2" xfId="395" xr:uid="{00000000-0005-0000-0000-0000AC010000}"/>
    <cellStyle name="Millares 2 12 3" xfId="396" xr:uid="{00000000-0005-0000-0000-0000AD010000}"/>
    <cellStyle name="Millares 2 12 4" xfId="397" xr:uid="{00000000-0005-0000-0000-0000AE010000}"/>
    <cellStyle name="Millares 2 13" xfId="60" xr:uid="{00000000-0005-0000-0000-0000AF010000}"/>
    <cellStyle name="Millares 2 13 2" xfId="398" xr:uid="{00000000-0005-0000-0000-0000B0010000}"/>
    <cellStyle name="Millares 2 13 3" xfId="399" xr:uid="{00000000-0005-0000-0000-0000B1010000}"/>
    <cellStyle name="Millares 2 13 4" xfId="400" xr:uid="{00000000-0005-0000-0000-0000B2010000}"/>
    <cellStyle name="Millares 2 14" xfId="61" xr:uid="{00000000-0005-0000-0000-0000B3010000}"/>
    <cellStyle name="Millares 2 14 2" xfId="401" xr:uid="{00000000-0005-0000-0000-0000B4010000}"/>
    <cellStyle name="Millares 2 14 3" xfId="402" xr:uid="{00000000-0005-0000-0000-0000B5010000}"/>
    <cellStyle name="Millares 2 14 4" xfId="403" xr:uid="{00000000-0005-0000-0000-0000B6010000}"/>
    <cellStyle name="Millares 2 15" xfId="62" xr:uid="{00000000-0005-0000-0000-0000B7010000}"/>
    <cellStyle name="Millares 2 15 2" xfId="404" xr:uid="{00000000-0005-0000-0000-0000B8010000}"/>
    <cellStyle name="Millares 2 15 3" xfId="405" xr:uid="{00000000-0005-0000-0000-0000B9010000}"/>
    <cellStyle name="Millares 2 15 4" xfId="406" xr:uid="{00000000-0005-0000-0000-0000BA010000}"/>
    <cellStyle name="Millares 2 16" xfId="63" xr:uid="{00000000-0005-0000-0000-0000BB010000}"/>
    <cellStyle name="Millares 2 16 2" xfId="407" xr:uid="{00000000-0005-0000-0000-0000BC010000}"/>
    <cellStyle name="Millares 2 16 3" xfId="408" xr:uid="{00000000-0005-0000-0000-0000BD010000}"/>
    <cellStyle name="Millares 2 16 4" xfId="409" xr:uid="{00000000-0005-0000-0000-0000BE010000}"/>
    <cellStyle name="Millares 2 17" xfId="64" xr:uid="{00000000-0005-0000-0000-0000BF010000}"/>
    <cellStyle name="Millares 2 17 2" xfId="410" xr:uid="{00000000-0005-0000-0000-0000C0010000}"/>
    <cellStyle name="Millares 2 17 3" xfId="411" xr:uid="{00000000-0005-0000-0000-0000C1010000}"/>
    <cellStyle name="Millares 2 17 4" xfId="412" xr:uid="{00000000-0005-0000-0000-0000C2010000}"/>
    <cellStyle name="Millares 2 18" xfId="65" xr:uid="{00000000-0005-0000-0000-0000C3010000}"/>
    <cellStyle name="Millares 2 18 2" xfId="413" xr:uid="{00000000-0005-0000-0000-0000C4010000}"/>
    <cellStyle name="Millares 2 18 3" xfId="414" xr:uid="{00000000-0005-0000-0000-0000C5010000}"/>
    <cellStyle name="Millares 2 18 4" xfId="415" xr:uid="{00000000-0005-0000-0000-0000C6010000}"/>
    <cellStyle name="Millares 2 19" xfId="66" xr:uid="{00000000-0005-0000-0000-0000C7010000}"/>
    <cellStyle name="Millares 2 19 2" xfId="416" xr:uid="{00000000-0005-0000-0000-0000C8010000}"/>
    <cellStyle name="Millares 2 19 3" xfId="417" xr:uid="{00000000-0005-0000-0000-0000C9010000}"/>
    <cellStyle name="Millares 2 19 4" xfId="418" xr:uid="{00000000-0005-0000-0000-0000CA010000}"/>
    <cellStyle name="Millares 2 2" xfId="67" xr:uid="{00000000-0005-0000-0000-0000CB010000}"/>
    <cellStyle name="Millares 2 2 2" xfId="419" xr:uid="{00000000-0005-0000-0000-0000CC010000}"/>
    <cellStyle name="Millares 2 2 3" xfId="420" xr:uid="{00000000-0005-0000-0000-0000CD010000}"/>
    <cellStyle name="Millares 2 2 4" xfId="421" xr:uid="{00000000-0005-0000-0000-0000CE010000}"/>
    <cellStyle name="Millares 2 2 5" xfId="422" xr:uid="{00000000-0005-0000-0000-0000CF010000}"/>
    <cellStyle name="Millares 2 2 6" xfId="3807" xr:uid="{00000000-0005-0000-0000-0000D0010000}"/>
    <cellStyle name="Millares 2 20" xfId="68" xr:uid="{00000000-0005-0000-0000-0000D1010000}"/>
    <cellStyle name="Millares 2 20 2" xfId="423" xr:uid="{00000000-0005-0000-0000-0000D2010000}"/>
    <cellStyle name="Millares 2 20 3" xfId="424" xr:uid="{00000000-0005-0000-0000-0000D3010000}"/>
    <cellStyle name="Millares 2 20 4" xfId="425" xr:uid="{00000000-0005-0000-0000-0000D4010000}"/>
    <cellStyle name="Millares 2 21" xfId="69" xr:uid="{00000000-0005-0000-0000-0000D5010000}"/>
    <cellStyle name="Millares 2 21 2" xfId="426" xr:uid="{00000000-0005-0000-0000-0000D6010000}"/>
    <cellStyle name="Millares 2 21 3" xfId="427" xr:uid="{00000000-0005-0000-0000-0000D7010000}"/>
    <cellStyle name="Millares 2 21 4" xfId="428" xr:uid="{00000000-0005-0000-0000-0000D8010000}"/>
    <cellStyle name="Millares 2 22" xfId="70" xr:uid="{00000000-0005-0000-0000-0000D9010000}"/>
    <cellStyle name="Millares 2 22 2" xfId="429" xr:uid="{00000000-0005-0000-0000-0000DA010000}"/>
    <cellStyle name="Millares 2 22 3" xfId="430" xr:uid="{00000000-0005-0000-0000-0000DB010000}"/>
    <cellStyle name="Millares 2 22 4" xfId="431" xr:uid="{00000000-0005-0000-0000-0000DC010000}"/>
    <cellStyle name="Millares 2 23" xfId="71" xr:uid="{00000000-0005-0000-0000-0000DD010000}"/>
    <cellStyle name="Millares 2 23 2" xfId="432" xr:uid="{00000000-0005-0000-0000-0000DE010000}"/>
    <cellStyle name="Millares 2 23 3" xfId="433" xr:uid="{00000000-0005-0000-0000-0000DF010000}"/>
    <cellStyle name="Millares 2 23 4" xfId="434" xr:uid="{00000000-0005-0000-0000-0000E0010000}"/>
    <cellStyle name="Millares 2 24" xfId="72" xr:uid="{00000000-0005-0000-0000-0000E1010000}"/>
    <cellStyle name="Millares 2 24 2" xfId="435" xr:uid="{00000000-0005-0000-0000-0000E2010000}"/>
    <cellStyle name="Millares 2 24 3" xfId="436" xr:uid="{00000000-0005-0000-0000-0000E3010000}"/>
    <cellStyle name="Millares 2 24 4" xfId="437" xr:uid="{00000000-0005-0000-0000-0000E4010000}"/>
    <cellStyle name="Millares 2 25" xfId="73" xr:uid="{00000000-0005-0000-0000-0000E5010000}"/>
    <cellStyle name="Millares 2 25 2" xfId="438" xr:uid="{00000000-0005-0000-0000-0000E6010000}"/>
    <cellStyle name="Millares 2 25 3" xfId="439" xr:uid="{00000000-0005-0000-0000-0000E7010000}"/>
    <cellStyle name="Millares 2 25 4" xfId="440" xr:uid="{00000000-0005-0000-0000-0000E8010000}"/>
    <cellStyle name="Millares 2 26" xfId="74" xr:uid="{00000000-0005-0000-0000-0000E9010000}"/>
    <cellStyle name="Millares 2 26 2" xfId="441" xr:uid="{00000000-0005-0000-0000-0000EA010000}"/>
    <cellStyle name="Millares 2 26 3" xfId="442" xr:uid="{00000000-0005-0000-0000-0000EB010000}"/>
    <cellStyle name="Millares 2 26 4" xfId="443" xr:uid="{00000000-0005-0000-0000-0000EC010000}"/>
    <cellStyle name="Millares 2 27" xfId="75" xr:uid="{00000000-0005-0000-0000-0000ED010000}"/>
    <cellStyle name="Millares 2 27 2" xfId="444" xr:uid="{00000000-0005-0000-0000-0000EE010000}"/>
    <cellStyle name="Millares 2 27 3" xfId="445" xr:uid="{00000000-0005-0000-0000-0000EF010000}"/>
    <cellStyle name="Millares 2 27 4" xfId="446" xr:uid="{00000000-0005-0000-0000-0000F0010000}"/>
    <cellStyle name="Millares 2 28" xfId="76" xr:uid="{00000000-0005-0000-0000-0000F1010000}"/>
    <cellStyle name="Millares 2 28 2" xfId="447" xr:uid="{00000000-0005-0000-0000-0000F2010000}"/>
    <cellStyle name="Millares 2 28 3" xfId="448" xr:uid="{00000000-0005-0000-0000-0000F3010000}"/>
    <cellStyle name="Millares 2 28 4" xfId="449" xr:uid="{00000000-0005-0000-0000-0000F4010000}"/>
    <cellStyle name="Millares 2 29" xfId="77" xr:uid="{00000000-0005-0000-0000-0000F5010000}"/>
    <cellStyle name="Millares 2 29 2" xfId="450" xr:uid="{00000000-0005-0000-0000-0000F6010000}"/>
    <cellStyle name="Millares 2 29 3" xfId="451" xr:uid="{00000000-0005-0000-0000-0000F7010000}"/>
    <cellStyle name="Millares 2 29 4" xfId="452" xr:uid="{00000000-0005-0000-0000-0000F8010000}"/>
    <cellStyle name="Millares 2 3" xfId="78" xr:uid="{00000000-0005-0000-0000-0000F9010000}"/>
    <cellStyle name="Millares 2 3 2" xfId="453" xr:uid="{00000000-0005-0000-0000-0000FA010000}"/>
    <cellStyle name="Millares 2 3 3" xfId="454" xr:uid="{00000000-0005-0000-0000-0000FB010000}"/>
    <cellStyle name="Millares 2 3 4" xfId="455" xr:uid="{00000000-0005-0000-0000-0000FC010000}"/>
    <cellStyle name="Millares 2 30" xfId="456" xr:uid="{00000000-0005-0000-0000-0000FD010000}"/>
    <cellStyle name="Millares 2 30 2" xfId="457" xr:uid="{00000000-0005-0000-0000-0000FE010000}"/>
    <cellStyle name="Millares 2 30 3" xfId="458" xr:uid="{00000000-0005-0000-0000-0000FF010000}"/>
    <cellStyle name="Millares 2 30 4" xfId="459" xr:uid="{00000000-0005-0000-0000-000000020000}"/>
    <cellStyle name="Millares 2 31" xfId="460" xr:uid="{00000000-0005-0000-0000-000001020000}"/>
    <cellStyle name="Millares 2 32" xfId="3799" xr:uid="{00000000-0005-0000-0000-000002020000}"/>
    <cellStyle name="Millares 2 33" xfId="3854" xr:uid="{00000000-0005-0000-0000-000003020000}"/>
    <cellStyle name="Millares 2 34" xfId="3802" xr:uid="{00000000-0005-0000-0000-000004020000}"/>
    <cellStyle name="Millares 2 35" xfId="3865" xr:uid="{00000000-0005-0000-0000-000005020000}"/>
    <cellStyle name="Millares 2 36" xfId="3883" xr:uid="{00000000-0005-0000-0000-000006020000}"/>
    <cellStyle name="Millares 2 37" xfId="4158" xr:uid="{00000000-0005-0000-0000-000007020000}"/>
    <cellStyle name="Millares 2 4" xfId="79" xr:uid="{00000000-0005-0000-0000-000008020000}"/>
    <cellStyle name="Millares 2 4 2" xfId="461" xr:uid="{00000000-0005-0000-0000-000009020000}"/>
    <cellStyle name="Millares 2 4 3" xfId="462" xr:uid="{00000000-0005-0000-0000-00000A020000}"/>
    <cellStyle name="Millares 2 4 4" xfId="463" xr:uid="{00000000-0005-0000-0000-00000B020000}"/>
    <cellStyle name="Millares 2 5" xfId="80" xr:uid="{00000000-0005-0000-0000-00000C020000}"/>
    <cellStyle name="Millares 2 5 2" xfId="464" xr:uid="{00000000-0005-0000-0000-00000D020000}"/>
    <cellStyle name="Millares 2 5 3" xfId="465" xr:uid="{00000000-0005-0000-0000-00000E020000}"/>
    <cellStyle name="Millares 2 5 4" xfId="466" xr:uid="{00000000-0005-0000-0000-00000F020000}"/>
    <cellStyle name="Millares 2 5 5" xfId="3934" xr:uid="{00000000-0005-0000-0000-000010020000}"/>
    <cellStyle name="Millares 2 5 6" xfId="4171" xr:uid="{00000000-0005-0000-0000-000011020000}"/>
    <cellStyle name="Millares 2 6" xfId="81" xr:uid="{00000000-0005-0000-0000-000012020000}"/>
    <cellStyle name="Millares 2 6 2" xfId="467" xr:uid="{00000000-0005-0000-0000-000013020000}"/>
    <cellStyle name="Millares 2 6 3" xfId="468" xr:uid="{00000000-0005-0000-0000-000014020000}"/>
    <cellStyle name="Millares 2 6 4" xfId="469" xr:uid="{00000000-0005-0000-0000-000015020000}"/>
    <cellStyle name="Millares 2 6 5" xfId="470" xr:uid="{00000000-0005-0000-0000-000016020000}"/>
    <cellStyle name="Millares 2 6 6" xfId="471" xr:uid="{00000000-0005-0000-0000-000017020000}"/>
    <cellStyle name="Millares 2 6 7" xfId="472" xr:uid="{00000000-0005-0000-0000-000018020000}"/>
    <cellStyle name="Millares 2 6 8" xfId="473" xr:uid="{00000000-0005-0000-0000-000019020000}"/>
    <cellStyle name="Millares 2 7" xfId="82" xr:uid="{00000000-0005-0000-0000-00001A020000}"/>
    <cellStyle name="Millares 2 7 2" xfId="474" xr:uid="{00000000-0005-0000-0000-00001B020000}"/>
    <cellStyle name="Millares 2 7 3" xfId="475" xr:uid="{00000000-0005-0000-0000-00001C020000}"/>
    <cellStyle name="Millares 2 7 4" xfId="476" xr:uid="{00000000-0005-0000-0000-00001D020000}"/>
    <cellStyle name="Millares 2 8" xfId="83" xr:uid="{00000000-0005-0000-0000-00001E020000}"/>
    <cellStyle name="Millares 2 8 2" xfId="477" xr:uid="{00000000-0005-0000-0000-00001F020000}"/>
    <cellStyle name="Millares 2 8 3" xfId="478" xr:uid="{00000000-0005-0000-0000-000020020000}"/>
    <cellStyle name="Millares 2 8 4" xfId="479" xr:uid="{00000000-0005-0000-0000-000021020000}"/>
    <cellStyle name="Millares 2 9" xfId="84" xr:uid="{00000000-0005-0000-0000-000022020000}"/>
    <cellStyle name="Millares 2 9 2" xfId="480" xr:uid="{00000000-0005-0000-0000-000023020000}"/>
    <cellStyle name="Millares 2 9 3" xfId="481" xr:uid="{00000000-0005-0000-0000-000024020000}"/>
    <cellStyle name="Millares 2 9 4" xfId="482" xr:uid="{00000000-0005-0000-0000-000025020000}"/>
    <cellStyle name="Millares 2_APU´S_NO_PREVISTOS (1)" xfId="4044" xr:uid="{00000000-0005-0000-0000-000026020000}"/>
    <cellStyle name="Millares 20" xfId="85" xr:uid="{00000000-0005-0000-0000-000027020000}"/>
    <cellStyle name="Millares 21" xfId="86" xr:uid="{00000000-0005-0000-0000-000028020000}"/>
    <cellStyle name="Millares 22" xfId="483" xr:uid="{00000000-0005-0000-0000-000029020000}"/>
    <cellStyle name="Millares 23" xfId="484" xr:uid="{00000000-0005-0000-0000-00002A020000}"/>
    <cellStyle name="Millares 24" xfId="485" xr:uid="{00000000-0005-0000-0000-00002B020000}"/>
    <cellStyle name="Millares 25" xfId="486" xr:uid="{00000000-0005-0000-0000-00002C020000}"/>
    <cellStyle name="Millares 26" xfId="487" xr:uid="{00000000-0005-0000-0000-00002D020000}"/>
    <cellStyle name="Millares 27" xfId="488" xr:uid="{00000000-0005-0000-0000-00002E020000}"/>
    <cellStyle name="Millares 28" xfId="489" xr:uid="{00000000-0005-0000-0000-00002F020000}"/>
    <cellStyle name="Millares 29" xfId="490" xr:uid="{00000000-0005-0000-0000-000030020000}"/>
    <cellStyle name="Millares 3" xfId="30" xr:uid="{00000000-0005-0000-0000-000031020000}"/>
    <cellStyle name="Millares 3 2" xfId="491" xr:uid="{00000000-0005-0000-0000-000032020000}"/>
    <cellStyle name="Millares 3 2 2" xfId="3936" xr:uid="{00000000-0005-0000-0000-000033020000}"/>
    <cellStyle name="Millares 3 3" xfId="492" xr:uid="{00000000-0005-0000-0000-000034020000}"/>
    <cellStyle name="Millares 3 3 2" xfId="3937" xr:uid="{00000000-0005-0000-0000-000035020000}"/>
    <cellStyle name="Millares 3 4" xfId="493" xr:uid="{00000000-0005-0000-0000-000036020000}"/>
    <cellStyle name="Millares 3 4 2" xfId="3938" xr:uid="{00000000-0005-0000-0000-000037020000}"/>
    <cellStyle name="Millares 3 5" xfId="3735" xr:uid="{00000000-0005-0000-0000-000038020000}"/>
    <cellStyle name="Millares 3 5 2" xfId="3939" xr:uid="{00000000-0005-0000-0000-000039020000}"/>
    <cellStyle name="Millares 3 6" xfId="3810" xr:uid="{00000000-0005-0000-0000-00003A020000}"/>
    <cellStyle name="Millares 3 6 2" xfId="3935" xr:uid="{00000000-0005-0000-0000-00003B020000}"/>
    <cellStyle name="Millares 30" xfId="494" xr:uid="{00000000-0005-0000-0000-00003C020000}"/>
    <cellStyle name="Millares 31" xfId="3729" xr:uid="{00000000-0005-0000-0000-00003D020000}"/>
    <cellStyle name="Millares 32" xfId="3730" xr:uid="{00000000-0005-0000-0000-00003E020000}"/>
    <cellStyle name="Millares 33" xfId="3768" xr:uid="{00000000-0005-0000-0000-00003F020000}"/>
    <cellStyle name="Millares 33 2" xfId="3874" xr:uid="{00000000-0005-0000-0000-000040020000}"/>
    <cellStyle name="Millares 34" xfId="3849" xr:uid="{00000000-0005-0000-0000-000041020000}"/>
    <cellStyle name="Millares 35" xfId="3850" xr:uid="{00000000-0005-0000-0000-000042020000}"/>
    <cellStyle name="Millares 36" xfId="4153" xr:uid="{00000000-0005-0000-0000-000043020000}"/>
    <cellStyle name="Millares 4" xfId="45" xr:uid="{00000000-0005-0000-0000-000044020000}"/>
    <cellStyle name="Millares 4 2" xfId="495" xr:uid="{00000000-0005-0000-0000-000045020000}"/>
    <cellStyle name="Millares 4 2 2" xfId="3821" xr:uid="{00000000-0005-0000-0000-000046020000}"/>
    <cellStyle name="Millares 4 2 2 2" xfId="3941" xr:uid="{00000000-0005-0000-0000-000047020000}"/>
    <cellStyle name="Millares 4 2 2 3" xfId="4174" xr:uid="{00000000-0005-0000-0000-000048020000}"/>
    <cellStyle name="Millares 4 3" xfId="496" xr:uid="{00000000-0005-0000-0000-000049020000}"/>
    <cellStyle name="Millares 4 3 2" xfId="4045" xr:uid="{00000000-0005-0000-0000-00004A020000}"/>
    <cellStyle name="Millares 4 3 3" xfId="4188" xr:uid="{00000000-0005-0000-0000-00004B020000}"/>
    <cellStyle name="Millares 4 4" xfId="497" xr:uid="{00000000-0005-0000-0000-00004C020000}"/>
    <cellStyle name="Millares 4 5" xfId="3736" xr:uid="{00000000-0005-0000-0000-00004D020000}"/>
    <cellStyle name="Millares 4 6" xfId="3940" xr:uid="{00000000-0005-0000-0000-00004E020000}"/>
    <cellStyle name="Millares 4_APU´S_NO_PREVISTOS (1)" xfId="4046" xr:uid="{00000000-0005-0000-0000-00004F020000}"/>
    <cellStyle name="Millares 41" xfId="3806" xr:uid="{00000000-0005-0000-0000-000050020000}"/>
    <cellStyle name="Millares 5" xfId="87" xr:uid="{00000000-0005-0000-0000-000051020000}"/>
    <cellStyle name="Millares 5 2" xfId="498" xr:uid="{00000000-0005-0000-0000-000052020000}"/>
    <cellStyle name="Millares 5 2 2" xfId="4047" xr:uid="{00000000-0005-0000-0000-000053020000}"/>
    <cellStyle name="Millares 5 2 3" xfId="4189" xr:uid="{00000000-0005-0000-0000-000054020000}"/>
    <cellStyle name="Millares 5 3" xfId="499" xr:uid="{00000000-0005-0000-0000-000055020000}"/>
    <cellStyle name="Millares 5 4" xfId="500" xr:uid="{00000000-0005-0000-0000-000056020000}"/>
    <cellStyle name="Millares 5 5" xfId="3737" xr:uid="{00000000-0005-0000-0000-000057020000}"/>
    <cellStyle name="Millares 5 6" xfId="3759" xr:uid="{00000000-0005-0000-0000-000058020000}"/>
    <cellStyle name="Millares 5 7" xfId="3942" xr:uid="{00000000-0005-0000-0000-000059020000}"/>
    <cellStyle name="Millares 6" xfId="501" xr:uid="{00000000-0005-0000-0000-00005A020000}"/>
    <cellStyle name="Millares 6 2" xfId="502" xr:uid="{00000000-0005-0000-0000-00005B020000}"/>
    <cellStyle name="Millares 6 2 2" xfId="3944" xr:uid="{00000000-0005-0000-0000-00005C020000}"/>
    <cellStyle name="Millares 6 2 3" xfId="4176" xr:uid="{00000000-0005-0000-0000-00005D020000}"/>
    <cellStyle name="Millares 6 3" xfId="503" xr:uid="{00000000-0005-0000-0000-00005E020000}"/>
    <cellStyle name="Millares 6 4" xfId="504" xr:uid="{00000000-0005-0000-0000-00005F020000}"/>
    <cellStyle name="Millares 6 5" xfId="3738" xr:uid="{00000000-0005-0000-0000-000060020000}"/>
    <cellStyle name="Millares 6 6" xfId="3943" xr:uid="{00000000-0005-0000-0000-000061020000}"/>
    <cellStyle name="Millares 6 7" xfId="4175" xr:uid="{00000000-0005-0000-0000-000062020000}"/>
    <cellStyle name="Millares 7" xfId="505" xr:uid="{00000000-0005-0000-0000-000063020000}"/>
    <cellStyle name="Millares 7 2" xfId="506" xr:uid="{00000000-0005-0000-0000-000064020000}"/>
    <cellStyle name="Millares 7 2 2" xfId="3947" xr:uid="{00000000-0005-0000-0000-000065020000}"/>
    <cellStyle name="Millares 7 2 3" xfId="3946" xr:uid="{00000000-0005-0000-0000-000066020000}"/>
    <cellStyle name="Millares 7 3" xfId="507" xr:uid="{00000000-0005-0000-0000-000067020000}"/>
    <cellStyle name="Millares 7 4" xfId="508" xr:uid="{00000000-0005-0000-0000-000068020000}"/>
    <cellStyle name="Millares 7 5" xfId="3945" xr:uid="{00000000-0005-0000-0000-000069020000}"/>
    <cellStyle name="Millares 8" xfId="509" xr:uid="{00000000-0005-0000-0000-00006A020000}"/>
    <cellStyle name="Millares 8 2" xfId="3949" xr:uid="{00000000-0005-0000-0000-00006B020000}"/>
    <cellStyle name="Millares 8 3" xfId="3948" xr:uid="{00000000-0005-0000-0000-00006C020000}"/>
    <cellStyle name="Millares 9" xfId="510" xr:uid="{00000000-0005-0000-0000-00006D020000}"/>
    <cellStyle name="Millares 9 2" xfId="511" xr:uid="{00000000-0005-0000-0000-00006E020000}"/>
    <cellStyle name="Millares 9 2 2" xfId="3951" xr:uid="{00000000-0005-0000-0000-00006F020000}"/>
    <cellStyle name="Millares 9 3" xfId="3950" xr:uid="{00000000-0005-0000-0000-000070020000}"/>
    <cellStyle name="MILLONES" xfId="31" xr:uid="{00000000-0005-0000-0000-000071020000}"/>
    <cellStyle name="MILLONES 2" xfId="4048" xr:uid="{00000000-0005-0000-0000-000072020000}"/>
    <cellStyle name="MILLONES_PRESUPUESTO FASE III ABR-2015 Rev3" xfId="4049" xr:uid="{00000000-0005-0000-0000-000073020000}"/>
    <cellStyle name="Moneda" xfId="3766" builtinId="4"/>
    <cellStyle name="Moneda [0]" xfId="3778" builtinId="7"/>
    <cellStyle name="Moneda [0] 10" xfId="4167" xr:uid="{00000000-0005-0000-0000-000076020000}"/>
    <cellStyle name="Moneda [0] 2" xfId="88" xr:uid="{00000000-0005-0000-0000-000077020000}"/>
    <cellStyle name="Moneda [0] 2 2" xfId="3811" xr:uid="{00000000-0005-0000-0000-000078020000}"/>
    <cellStyle name="Moneda [0] 3" xfId="3819" xr:uid="{00000000-0005-0000-0000-000079020000}"/>
    <cellStyle name="Moneda [0] 3 2" xfId="3835" xr:uid="{00000000-0005-0000-0000-00007A020000}"/>
    <cellStyle name="Moneda [0] 3 3" xfId="3857" xr:uid="{00000000-0005-0000-0000-00007B020000}"/>
    <cellStyle name="Moneda [0] 3 4" xfId="3869" xr:uid="{00000000-0005-0000-0000-00007C020000}"/>
    <cellStyle name="Moneda [0] 3 5" xfId="3892" xr:uid="{00000000-0005-0000-0000-00007D020000}"/>
    <cellStyle name="Moneda [0] 3 6" xfId="4164" xr:uid="{00000000-0005-0000-0000-00007E020000}"/>
    <cellStyle name="Moneda [0] 4" xfId="3794" xr:uid="{00000000-0005-0000-0000-00007F020000}"/>
    <cellStyle name="Moneda [0] 4 2" xfId="3824" xr:uid="{00000000-0005-0000-0000-000080020000}"/>
    <cellStyle name="Moneda [0] 4 2 2" xfId="3858" xr:uid="{00000000-0005-0000-0000-000081020000}"/>
    <cellStyle name="Moneda [0] 4 2 3" xfId="3870" xr:uid="{00000000-0005-0000-0000-000082020000}"/>
    <cellStyle name="Moneda [0] 4 2 4" xfId="3894" xr:uid="{00000000-0005-0000-0000-000083020000}"/>
    <cellStyle name="Moneda [0] 4 2 5" xfId="4165" xr:uid="{00000000-0005-0000-0000-000084020000}"/>
    <cellStyle name="Moneda [0] 4 3" xfId="3852" xr:uid="{00000000-0005-0000-0000-000085020000}"/>
    <cellStyle name="Moneda [0] 4 4" xfId="3862" xr:uid="{00000000-0005-0000-0000-000086020000}"/>
    <cellStyle name="Moneda [0] 4 5" xfId="3879" xr:uid="{00000000-0005-0000-0000-000087020000}"/>
    <cellStyle name="Moneda [0] 4 6" xfId="4154" xr:uid="{00000000-0005-0000-0000-000088020000}"/>
    <cellStyle name="Moneda [0] 5" xfId="3842" xr:uid="{00000000-0005-0000-0000-000089020000}"/>
    <cellStyle name="Moneda [0] 6" xfId="3843" xr:uid="{00000000-0005-0000-0000-00008A020000}"/>
    <cellStyle name="Moneda [0] 7" xfId="3859" xr:uid="{00000000-0005-0000-0000-00008B020000}"/>
    <cellStyle name="Moneda [0] 8" xfId="3871" xr:uid="{00000000-0005-0000-0000-00008C020000}"/>
    <cellStyle name="Moneda [0] 9" xfId="3899" xr:uid="{00000000-0005-0000-0000-00008D020000}"/>
    <cellStyle name="Moneda 10" xfId="512" xr:uid="{00000000-0005-0000-0000-00008E020000}"/>
    <cellStyle name="Moneda 10 2" xfId="3952" xr:uid="{00000000-0005-0000-0000-00008F020000}"/>
    <cellStyle name="Moneda 11" xfId="513" xr:uid="{00000000-0005-0000-0000-000090020000}"/>
    <cellStyle name="Moneda 12" xfId="514" xr:uid="{00000000-0005-0000-0000-000091020000}"/>
    <cellStyle name="Moneda 13" xfId="515" xr:uid="{00000000-0005-0000-0000-000092020000}"/>
    <cellStyle name="Moneda 14" xfId="516" xr:uid="{00000000-0005-0000-0000-000093020000}"/>
    <cellStyle name="Moneda 15" xfId="517" xr:uid="{00000000-0005-0000-0000-000094020000}"/>
    <cellStyle name="Moneda 16" xfId="518" xr:uid="{00000000-0005-0000-0000-000095020000}"/>
    <cellStyle name="Moneda 17" xfId="519" xr:uid="{00000000-0005-0000-0000-000096020000}"/>
    <cellStyle name="Moneda 18" xfId="520" xr:uid="{00000000-0005-0000-0000-000097020000}"/>
    <cellStyle name="Moneda 19" xfId="521" xr:uid="{00000000-0005-0000-0000-000098020000}"/>
    <cellStyle name="Moneda 2" xfId="4" xr:uid="{00000000-0005-0000-0000-000099020000}"/>
    <cellStyle name="Moneda 2 10" xfId="522" xr:uid="{00000000-0005-0000-0000-00009A020000}"/>
    <cellStyle name="Moneda 2 10 2" xfId="523" xr:uid="{00000000-0005-0000-0000-00009B020000}"/>
    <cellStyle name="Moneda 2 10 2 2" xfId="3816" xr:uid="{00000000-0005-0000-0000-00009C020000}"/>
    <cellStyle name="Moneda 2 10 3" xfId="524" xr:uid="{00000000-0005-0000-0000-00009D020000}"/>
    <cellStyle name="Moneda 2 10 4" xfId="525" xr:uid="{00000000-0005-0000-0000-00009E020000}"/>
    <cellStyle name="Moneda 2 10 5" xfId="4050" xr:uid="{00000000-0005-0000-0000-00009F020000}"/>
    <cellStyle name="Moneda 2 11" xfId="526" xr:uid="{00000000-0005-0000-0000-0000A0020000}"/>
    <cellStyle name="Moneda 2 11 2" xfId="527" xr:uid="{00000000-0005-0000-0000-0000A1020000}"/>
    <cellStyle name="Moneda 2 11 3" xfId="528" xr:uid="{00000000-0005-0000-0000-0000A2020000}"/>
    <cellStyle name="Moneda 2 11 4" xfId="529" xr:uid="{00000000-0005-0000-0000-0000A3020000}"/>
    <cellStyle name="Moneda 2 11 5" xfId="4051" xr:uid="{00000000-0005-0000-0000-0000A4020000}"/>
    <cellStyle name="Moneda 2 12" xfId="530" xr:uid="{00000000-0005-0000-0000-0000A5020000}"/>
    <cellStyle name="Moneda 2 12 2" xfId="531" xr:uid="{00000000-0005-0000-0000-0000A6020000}"/>
    <cellStyle name="Moneda 2 12 3" xfId="532" xr:uid="{00000000-0005-0000-0000-0000A7020000}"/>
    <cellStyle name="Moneda 2 12 4" xfId="533" xr:uid="{00000000-0005-0000-0000-0000A8020000}"/>
    <cellStyle name="Moneda 2 12 5" xfId="534" xr:uid="{00000000-0005-0000-0000-0000A9020000}"/>
    <cellStyle name="Moneda 2 12 6" xfId="535" xr:uid="{00000000-0005-0000-0000-0000AA020000}"/>
    <cellStyle name="Moneda 2 12 7" xfId="536" xr:uid="{00000000-0005-0000-0000-0000AB020000}"/>
    <cellStyle name="Moneda 2 12 8" xfId="537" xr:uid="{00000000-0005-0000-0000-0000AC020000}"/>
    <cellStyle name="Moneda 2 12 9" xfId="4052" xr:uid="{00000000-0005-0000-0000-0000AD020000}"/>
    <cellStyle name="Moneda 2 13" xfId="538" xr:uid="{00000000-0005-0000-0000-0000AE020000}"/>
    <cellStyle name="Moneda 2 13 2" xfId="539" xr:uid="{00000000-0005-0000-0000-0000AF020000}"/>
    <cellStyle name="Moneda 2 13 3" xfId="540" xr:uid="{00000000-0005-0000-0000-0000B0020000}"/>
    <cellStyle name="Moneda 2 13 4" xfId="541" xr:uid="{00000000-0005-0000-0000-0000B1020000}"/>
    <cellStyle name="Moneda 2 14" xfId="542" xr:uid="{00000000-0005-0000-0000-0000B2020000}"/>
    <cellStyle name="Moneda 2 14 2" xfId="543" xr:uid="{00000000-0005-0000-0000-0000B3020000}"/>
    <cellStyle name="Moneda 2 14 3" xfId="544" xr:uid="{00000000-0005-0000-0000-0000B4020000}"/>
    <cellStyle name="Moneda 2 14 4" xfId="545" xr:uid="{00000000-0005-0000-0000-0000B5020000}"/>
    <cellStyle name="Moneda 2 15" xfId="546" xr:uid="{00000000-0005-0000-0000-0000B6020000}"/>
    <cellStyle name="Moneda 2 15 2" xfId="547" xr:uid="{00000000-0005-0000-0000-0000B7020000}"/>
    <cellStyle name="Moneda 2 15 3" xfId="548" xr:uid="{00000000-0005-0000-0000-0000B8020000}"/>
    <cellStyle name="Moneda 2 15 4" xfId="549" xr:uid="{00000000-0005-0000-0000-0000B9020000}"/>
    <cellStyle name="Moneda 2 16" xfId="550" xr:uid="{00000000-0005-0000-0000-0000BA020000}"/>
    <cellStyle name="Moneda 2 16 2" xfId="551" xr:uid="{00000000-0005-0000-0000-0000BB020000}"/>
    <cellStyle name="Moneda 2 16 3" xfId="552" xr:uid="{00000000-0005-0000-0000-0000BC020000}"/>
    <cellStyle name="Moneda 2 16 4" xfId="553" xr:uid="{00000000-0005-0000-0000-0000BD020000}"/>
    <cellStyle name="Moneda 2 17" xfId="554" xr:uid="{00000000-0005-0000-0000-0000BE020000}"/>
    <cellStyle name="Moneda 2 17 2" xfId="555" xr:uid="{00000000-0005-0000-0000-0000BF020000}"/>
    <cellStyle name="Moneda 2 17 3" xfId="556" xr:uid="{00000000-0005-0000-0000-0000C0020000}"/>
    <cellStyle name="Moneda 2 17 4" xfId="557" xr:uid="{00000000-0005-0000-0000-0000C1020000}"/>
    <cellStyle name="Moneda 2 18" xfId="558" xr:uid="{00000000-0005-0000-0000-0000C2020000}"/>
    <cellStyle name="Moneda 2 18 2" xfId="559" xr:uid="{00000000-0005-0000-0000-0000C3020000}"/>
    <cellStyle name="Moneda 2 18 3" xfId="560" xr:uid="{00000000-0005-0000-0000-0000C4020000}"/>
    <cellStyle name="Moneda 2 18 4" xfId="561" xr:uid="{00000000-0005-0000-0000-0000C5020000}"/>
    <cellStyle name="Moneda 2 19" xfId="562" xr:uid="{00000000-0005-0000-0000-0000C6020000}"/>
    <cellStyle name="Moneda 2 19 2" xfId="563" xr:uid="{00000000-0005-0000-0000-0000C7020000}"/>
    <cellStyle name="Moneda 2 19 3" xfId="564" xr:uid="{00000000-0005-0000-0000-0000C8020000}"/>
    <cellStyle name="Moneda 2 19 4" xfId="565" xr:uid="{00000000-0005-0000-0000-0000C9020000}"/>
    <cellStyle name="Moneda 2 2" xfId="44" xr:uid="{00000000-0005-0000-0000-0000CA020000}"/>
    <cellStyle name="Moneda 2 2 10" xfId="566" xr:uid="{00000000-0005-0000-0000-0000CB020000}"/>
    <cellStyle name="Moneda 2 2 10 2" xfId="567" xr:uid="{00000000-0005-0000-0000-0000CC020000}"/>
    <cellStyle name="Moneda 2 2 10 3" xfId="568" xr:uid="{00000000-0005-0000-0000-0000CD020000}"/>
    <cellStyle name="Moneda 2 2 10 4" xfId="569" xr:uid="{00000000-0005-0000-0000-0000CE020000}"/>
    <cellStyle name="Moneda 2 2 11" xfId="570" xr:uid="{00000000-0005-0000-0000-0000CF020000}"/>
    <cellStyle name="Moneda 2 2 11 2" xfId="571" xr:uid="{00000000-0005-0000-0000-0000D0020000}"/>
    <cellStyle name="Moneda 2 2 11 3" xfId="572" xr:uid="{00000000-0005-0000-0000-0000D1020000}"/>
    <cellStyle name="Moneda 2 2 11 4" xfId="573" xr:uid="{00000000-0005-0000-0000-0000D2020000}"/>
    <cellStyle name="Moneda 2 2 12" xfId="574" xr:uid="{00000000-0005-0000-0000-0000D3020000}"/>
    <cellStyle name="Moneda 2 2 12 2" xfId="575" xr:uid="{00000000-0005-0000-0000-0000D4020000}"/>
    <cellStyle name="Moneda 2 2 12 3" xfId="576" xr:uid="{00000000-0005-0000-0000-0000D5020000}"/>
    <cellStyle name="Moneda 2 2 12 4" xfId="577" xr:uid="{00000000-0005-0000-0000-0000D6020000}"/>
    <cellStyle name="Moneda 2 2 13" xfId="578" xr:uid="{00000000-0005-0000-0000-0000D7020000}"/>
    <cellStyle name="Moneda 2 2 13 2" xfId="579" xr:uid="{00000000-0005-0000-0000-0000D8020000}"/>
    <cellStyle name="Moneda 2 2 13 3" xfId="580" xr:uid="{00000000-0005-0000-0000-0000D9020000}"/>
    <cellStyle name="Moneda 2 2 13 4" xfId="581" xr:uid="{00000000-0005-0000-0000-0000DA020000}"/>
    <cellStyle name="Moneda 2 2 14" xfId="582" xr:uid="{00000000-0005-0000-0000-0000DB020000}"/>
    <cellStyle name="Moneda 2 2 14 2" xfId="583" xr:uid="{00000000-0005-0000-0000-0000DC020000}"/>
    <cellStyle name="Moneda 2 2 14 3" xfId="584" xr:uid="{00000000-0005-0000-0000-0000DD020000}"/>
    <cellStyle name="Moneda 2 2 14 4" xfId="585" xr:uid="{00000000-0005-0000-0000-0000DE020000}"/>
    <cellStyle name="Moneda 2 2 15" xfId="586" xr:uid="{00000000-0005-0000-0000-0000DF020000}"/>
    <cellStyle name="Moneda 2 2 15 2" xfId="587" xr:uid="{00000000-0005-0000-0000-0000E0020000}"/>
    <cellStyle name="Moneda 2 2 15 3" xfId="588" xr:uid="{00000000-0005-0000-0000-0000E1020000}"/>
    <cellStyle name="Moneda 2 2 15 4" xfId="589" xr:uid="{00000000-0005-0000-0000-0000E2020000}"/>
    <cellStyle name="Moneda 2 2 16" xfId="590" xr:uid="{00000000-0005-0000-0000-0000E3020000}"/>
    <cellStyle name="Moneda 2 2 16 2" xfId="591" xr:uid="{00000000-0005-0000-0000-0000E4020000}"/>
    <cellStyle name="Moneda 2 2 16 3" xfId="592" xr:uid="{00000000-0005-0000-0000-0000E5020000}"/>
    <cellStyle name="Moneda 2 2 16 4" xfId="593" xr:uid="{00000000-0005-0000-0000-0000E6020000}"/>
    <cellStyle name="Moneda 2 2 17" xfId="594" xr:uid="{00000000-0005-0000-0000-0000E7020000}"/>
    <cellStyle name="Moneda 2 2 17 2" xfId="595" xr:uid="{00000000-0005-0000-0000-0000E8020000}"/>
    <cellStyle name="Moneda 2 2 17 3" xfId="596" xr:uid="{00000000-0005-0000-0000-0000E9020000}"/>
    <cellStyle name="Moneda 2 2 17 4" xfId="597" xr:uid="{00000000-0005-0000-0000-0000EA020000}"/>
    <cellStyle name="Moneda 2 2 18" xfId="598" xr:uid="{00000000-0005-0000-0000-0000EB020000}"/>
    <cellStyle name="Moneda 2 2 18 2" xfId="599" xr:uid="{00000000-0005-0000-0000-0000EC020000}"/>
    <cellStyle name="Moneda 2 2 18 3" xfId="600" xr:uid="{00000000-0005-0000-0000-0000ED020000}"/>
    <cellStyle name="Moneda 2 2 18 4" xfId="601" xr:uid="{00000000-0005-0000-0000-0000EE020000}"/>
    <cellStyle name="Moneda 2 2 19" xfId="602" xr:uid="{00000000-0005-0000-0000-0000EF020000}"/>
    <cellStyle name="Moneda 2 2 19 2" xfId="603" xr:uid="{00000000-0005-0000-0000-0000F0020000}"/>
    <cellStyle name="Moneda 2 2 19 3" xfId="604" xr:uid="{00000000-0005-0000-0000-0000F1020000}"/>
    <cellStyle name="Moneda 2 2 19 4" xfId="605" xr:uid="{00000000-0005-0000-0000-0000F2020000}"/>
    <cellStyle name="Moneda 2 2 2" xfId="606" xr:uid="{00000000-0005-0000-0000-0000F3020000}"/>
    <cellStyle name="Moneda 2 2 2 2" xfId="607" xr:uid="{00000000-0005-0000-0000-0000F4020000}"/>
    <cellStyle name="Moneda 2 2 2 2 2" xfId="3790" xr:uid="{00000000-0005-0000-0000-0000F5020000}"/>
    <cellStyle name="Moneda 2 2 2 3" xfId="608" xr:uid="{00000000-0005-0000-0000-0000F6020000}"/>
    <cellStyle name="Moneda 2 2 2 4" xfId="609" xr:uid="{00000000-0005-0000-0000-0000F7020000}"/>
    <cellStyle name="Moneda 2 2 2 5" xfId="610" xr:uid="{00000000-0005-0000-0000-0000F8020000}"/>
    <cellStyle name="Moneda 2 2 2 6" xfId="611" xr:uid="{00000000-0005-0000-0000-0000F9020000}"/>
    <cellStyle name="Moneda 2 2 2 7" xfId="612" xr:uid="{00000000-0005-0000-0000-0000FA020000}"/>
    <cellStyle name="Moneda 2 2 2 8" xfId="3953" xr:uid="{00000000-0005-0000-0000-0000FB020000}"/>
    <cellStyle name="Moneda 2 2 20" xfId="613" xr:uid="{00000000-0005-0000-0000-0000FC020000}"/>
    <cellStyle name="Moneda 2 2 20 2" xfId="614" xr:uid="{00000000-0005-0000-0000-0000FD020000}"/>
    <cellStyle name="Moneda 2 2 20 3" xfId="615" xr:uid="{00000000-0005-0000-0000-0000FE020000}"/>
    <cellStyle name="Moneda 2 2 20 4" xfId="616" xr:uid="{00000000-0005-0000-0000-0000FF020000}"/>
    <cellStyle name="Moneda 2 2 21" xfId="617" xr:uid="{00000000-0005-0000-0000-000000030000}"/>
    <cellStyle name="Moneda 2 2 21 2" xfId="618" xr:uid="{00000000-0005-0000-0000-000001030000}"/>
    <cellStyle name="Moneda 2 2 21 3" xfId="619" xr:uid="{00000000-0005-0000-0000-000002030000}"/>
    <cellStyle name="Moneda 2 2 21 4" xfId="620" xr:uid="{00000000-0005-0000-0000-000003030000}"/>
    <cellStyle name="Moneda 2 2 22" xfId="621" xr:uid="{00000000-0005-0000-0000-000004030000}"/>
    <cellStyle name="Moneda 2 2 22 2" xfId="622" xr:uid="{00000000-0005-0000-0000-000005030000}"/>
    <cellStyle name="Moneda 2 2 22 3" xfId="623" xr:uid="{00000000-0005-0000-0000-000006030000}"/>
    <cellStyle name="Moneda 2 2 22 4" xfId="624" xr:uid="{00000000-0005-0000-0000-000007030000}"/>
    <cellStyle name="Moneda 2 2 23" xfId="625" xr:uid="{00000000-0005-0000-0000-000008030000}"/>
    <cellStyle name="Moneda 2 2 23 2" xfId="626" xr:uid="{00000000-0005-0000-0000-000009030000}"/>
    <cellStyle name="Moneda 2 2 23 3" xfId="627" xr:uid="{00000000-0005-0000-0000-00000A030000}"/>
    <cellStyle name="Moneda 2 2 23 4" xfId="628" xr:uid="{00000000-0005-0000-0000-00000B030000}"/>
    <cellStyle name="Moneda 2 2 24" xfId="629" xr:uid="{00000000-0005-0000-0000-00000C030000}"/>
    <cellStyle name="Moneda 2 2 24 2" xfId="630" xr:uid="{00000000-0005-0000-0000-00000D030000}"/>
    <cellStyle name="Moneda 2 2 24 3" xfId="631" xr:uid="{00000000-0005-0000-0000-00000E030000}"/>
    <cellStyle name="Moneda 2 2 24 4" xfId="632" xr:uid="{00000000-0005-0000-0000-00000F030000}"/>
    <cellStyle name="Moneda 2 2 25" xfId="633" xr:uid="{00000000-0005-0000-0000-000010030000}"/>
    <cellStyle name="Moneda 2 2 25 2" xfId="634" xr:uid="{00000000-0005-0000-0000-000011030000}"/>
    <cellStyle name="Moneda 2 2 25 3" xfId="635" xr:uid="{00000000-0005-0000-0000-000012030000}"/>
    <cellStyle name="Moneda 2 2 25 4" xfId="636" xr:uid="{00000000-0005-0000-0000-000013030000}"/>
    <cellStyle name="Moneda 2 2 26" xfId="637" xr:uid="{00000000-0005-0000-0000-000014030000}"/>
    <cellStyle name="Moneda 2 2 26 2" xfId="638" xr:uid="{00000000-0005-0000-0000-000015030000}"/>
    <cellStyle name="Moneda 2 2 26 3" xfId="639" xr:uid="{00000000-0005-0000-0000-000016030000}"/>
    <cellStyle name="Moneda 2 2 26 4" xfId="640" xr:uid="{00000000-0005-0000-0000-000017030000}"/>
    <cellStyle name="Moneda 2 2 27" xfId="641" xr:uid="{00000000-0005-0000-0000-000018030000}"/>
    <cellStyle name="Moneda 2 2 27 2" xfId="642" xr:uid="{00000000-0005-0000-0000-000019030000}"/>
    <cellStyle name="Moneda 2 2 27 3" xfId="643" xr:uid="{00000000-0005-0000-0000-00001A030000}"/>
    <cellStyle name="Moneda 2 2 27 4" xfId="644" xr:uid="{00000000-0005-0000-0000-00001B030000}"/>
    <cellStyle name="Moneda 2 2 28" xfId="645" xr:uid="{00000000-0005-0000-0000-00001C030000}"/>
    <cellStyle name="Moneda 2 2 28 2" xfId="646" xr:uid="{00000000-0005-0000-0000-00001D030000}"/>
    <cellStyle name="Moneda 2 2 28 3" xfId="647" xr:uid="{00000000-0005-0000-0000-00001E030000}"/>
    <cellStyle name="Moneda 2 2 28 4" xfId="648" xr:uid="{00000000-0005-0000-0000-00001F030000}"/>
    <cellStyle name="Moneda 2 2 29" xfId="649" xr:uid="{00000000-0005-0000-0000-000020030000}"/>
    <cellStyle name="Moneda 2 2 29 2" xfId="650" xr:uid="{00000000-0005-0000-0000-000021030000}"/>
    <cellStyle name="Moneda 2 2 29 3" xfId="651" xr:uid="{00000000-0005-0000-0000-000022030000}"/>
    <cellStyle name="Moneda 2 2 29 4" xfId="652" xr:uid="{00000000-0005-0000-0000-000023030000}"/>
    <cellStyle name="Moneda 2 2 3" xfId="653" xr:uid="{00000000-0005-0000-0000-000024030000}"/>
    <cellStyle name="Moneda 2 2 3 2" xfId="654" xr:uid="{00000000-0005-0000-0000-000025030000}"/>
    <cellStyle name="Moneda 2 2 3 3" xfId="655" xr:uid="{00000000-0005-0000-0000-000026030000}"/>
    <cellStyle name="Moneda 2 2 3 4" xfId="656" xr:uid="{00000000-0005-0000-0000-000027030000}"/>
    <cellStyle name="Moneda 2 2 3 5" xfId="3954" xr:uid="{00000000-0005-0000-0000-000028030000}"/>
    <cellStyle name="Moneda 2 2 30" xfId="657" xr:uid="{00000000-0005-0000-0000-000029030000}"/>
    <cellStyle name="Moneda 2 2 30 2" xfId="658" xr:uid="{00000000-0005-0000-0000-00002A030000}"/>
    <cellStyle name="Moneda 2 2 30 3" xfId="659" xr:uid="{00000000-0005-0000-0000-00002B030000}"/>
    <cellStyle name="Moneda 2 2 30 4" xfId="660" xr:uid="{00000000-0005-0000-0000-00002C030000}"/>
    <cellStyle name="Moneda 2 2 31" xfId="661" xr:uid="{00000000-0005-0000-0000-00002D030000}"/>
    <cellStyle name="Moneda 2 2 32" xfId="662" xr:uid="{00000000-0005-0000-0000-00002E030000}"/>
    <cellStyle name="Moneda 2 2 33" xfId="663" xr:uid="{00000000-0005-0000-0000-00002F030000}"/>
    <cellStyle name="Moneda 2 2 34" xfId="664" xr:uid="{00000000-0005-0000-0000-000030030000}"/>
    <cellStyle name="Moneda 2 2 35" xfId="3801" xr:uid="{00000000-0005-0000-0000-000031030000}"/>
    <cellStyle name="Moneda 2 2 35 2" xfId="3841" xr:uid="{00000000-0005-0000-0000-000032030000}"/>
    <cellStyle name="Moneda 2 2 36" xfId="3809" xr:uid="{00000000-0005-0000-0000-000033030000}"/>
    <cellStyle name="Moneda 2 2 4" xfId="665" xr:uid="{00000000-0005-0000-0000-000034030000}"/>
    <cellStyle name="Moneda 2 2 4 2" xfId="666" xr:uid="{00000000-0005-0000-0000-000035030000}"/>
    <cellStyle name="Moneda 2 2 4 3" xfId="667" xr:uid="{00000000-0005-0000-0000-000036030000}"/>
    <cellStyle name="Moneda 2 2 4 4" xfId="668" xr:uid="{00000000-0005-0000-0000-000037030000}"/>
    <cellStyle name="Moneda 2 2 4 5" xfId="3955" xr:uid="{00000000-0005-0000-0000-000038030000}"/>
    <cellStyle name="Moneda 2 2 5" xfId="669" xr:uid="{00000000-0005-0000-0000-000039030000}"/>
    <cellStyle name="Moneda 2 2 5 2" xfId="670" xr:uid="{00000000-0005-0000-0000-00003A030000}"/>
    <cellStyle name="Moneda 2 2 5 3" xfId="671" xr:uid="{00000000-0005-0000-0000-00003B030000}"/>
    <cellStyle name="Moneda 2 2 5 4" xfId="672" xr:uid="{00000000-0005-0000-0000-00003C030000}"/>
    <cellStyle name="Moneda 2 2 5 5" xfId="3956" xr:uid="{00000000-0005-0000-0000-00003D030000}"/>
    <cellStyle name="Moneda 2 2 6" xfId="673" xr:uid="{00000000-0005-0000-0000-00003E030000}"/>
    <cellStyle name="Moneda 2 2 6 2" xfId="674" xr:uid="{00000000-0005-0000-0000-00003F030000}"/>
    <cellStyle name="Moneda 2 2 6 3" xfId="675" xr:uid="{00000000-0005-0000-0000-000040030000}"/>
    <cellStyle name="Moneda 2 2 6 4" xfId="676" xr:uid="{00000000-0005-0000-0000-000041030000}"/>
    <cellStyle name="Moneda 2 2 6 5" xfId="3815" xr:uid="{00000000-0005-0000-0000-000042030000}"/>
    <cellStyle name="Moneda 2 2 7" xfId="677" xr:uid="{00000000-0005-0000-0000-000043030000}"/>
    <cellStyle name="Moneda 2 2 7 2" xfId="678" xr:uid="{00000000-0005-0000-0000-000044030000}"/>
    <cellStyle name="Moneda 2 2 7 3" xfId="679" xr:uid="{00000000-0005-0000-0000-000045030000}"/>
    <cellStyle name="Moneda 2 2 7 4" xfId="680" xr:uid="{00000000-0005-0000-0000-000046030000}"/>
    <cellStyle name="Moneda 2 2 8" xfId="681" xr:uid="{00000000-0005-0000-0000-000047030000}"/>
    <cellStyle name="Moneda 2 2 8 2" xfId="682" xr:uid="{00000000-0005-0000-0000-000048030000}"/>
    <cellStyle name="Moneda 2 2 8 3" xfId="683" xr:uid="{00000000-0005-0000-0000-000049030000}"/>
    <cellStyle name="Moneda 2 2 8 4" xfId="684" xr:uid="{00000000-0005-0000-0000-00004A030000}"/>
    <cellStyle name="Moneda 2 2 9" xfId="685" xr:uid="{00000000-0005-0000-0000-00004B030000}"/>
    <cellStyle name="Moneda 2 2 9 2" xfId="686" xr:uid="{00000000-0005-0000-0000-00004C030000}"/>
    <cellStyle name="Moneda 2 2 9 3" xfId="687" xr:uid="{00000000-0005-0000-0000-00004D030000}"/>
    <cellStyle name="Moneda 2 2 9 4" xfId="688" xr:uid="{00000000-0005-0000-0000-00004E030000}"/>
    <cellStyle name="Moneda 2 2_APU´S_NO_PREVISTOS (1)" xfId="4053" xr:uid="{00000000-0005-0000-0000-00004F030000}"/>
    <cellStyle name="Moneda 2 20" xfId="689" xr:uid="{00000000-0005-0000-0000-000050030000}"/>
    <cellStyle name="Moneda 2 20 2" xfId="690" xr:uid="{00000000-0005-0000-0000-000051030000}"/>
    <cellStyle name="Moneda 2 20 3" xfId="691" xr:uid="{00000000-0005-0000-0000-000052030000}"/>
    <cellStyle name="Moneda 2 20 4" xfId="692" xr:uid="{00000000-0005-0000-0000-000053030000}"/>
    <cellStyle name="Moneda 2 21" xfId="693" xr:uid="{00000000-0005-0000-0000-000054030000}"/>
    <cellStyle name="Moneda 2 21 2" xfId="694" xr:uid="{00000000-0005-0000-0000-000055030000}"/>
    <cellStyle name="Moneda 2 21 3" xfId="695" xr:uid="{00000000-0005-0000-0000-000056030000}"/>
    <cellStyle name="Moneda 2 21 4" xfId="696" xr:uid="{00000000-0005-0000-0000-000057030000}"/>
    <cellStyle name="Moneda 2 22" xfId="697" xr:uid="{00000000-0005-0000-0000-000058030000}"/>
    <cellStyle name="Moneda 2 22 2" xfId="698" xr:uid="{00000000-0005-0000-0000-000059030000}"/>
    <cellStyle name="Moneda 2 22 3" xfId="699" xr:uid="{00000000-0005-0000-0000-00005A030000}"/>
    <cellStyle name="Moneda 2 22 4" xfId="700" xr:uid="{00000000-0005-0000-0000-00005B030000}"/>
    <cellStyle name="Moneda 2 23" xfId="701" xr:uid="{00000000-0005-0000-0000-00005C030000}"/>
    <cellStyle name="Moneda 2 23 2" xfId="702" xr:uid="{00000000-0005-0000-0000-00005D030000}"/>
    <cellStyle name="Moneda 2 23 3" xfId="703" xr:uid="{00000000-0005-0000-0000-00005E030000}"/>
    <cellStyle name="Moneda 2 23 4" xfId="704" xr:uid="{00000000-0005-0000-0000-00005F030000}"/>
    <cellStyle name="Moneda 2 24" xfId="705" xr:uid="{00000000-0005-0000-0000-000060030000}"/>
    <cellStyle name="Moneda 2 24 2" xfId="706" xr:uid="{00000000-0005-0000-0000-000061030000}"/>
    <cellStyle name="Moneda 2 24 3" xfId="707" xr:uid="{00000000-0005-0000-0000-000062030000}"/>
    <cellStyle name="Moneda 2 24 4" xfId="708" xr:uid="{00000000-0005-0000-0000-000063030000}"/>
    <cellStyle name="Moneda 2 25" xfId="709" xr:uid="{00000000-0005-0000-0000-000064030000}"/>
    <cellStyle name="Moneda 2 25 2" xfId="710" xr:uid="{00000000-0005-0000-0000-000065030000}"/>
    <cellStyle name="Moneda 2 25 3" xfId="711" xr:uid="{00000000-0005-0000-0000-000066030000}"/>
    <cellStyle name="Moneda 2 25 4" xfId="712" xr:uid="{00000000-0005-0000-0000-000067030000}"/>
    <cellStyle name="Moneda 2 26" xfId="713" xr:uid="{00000000-0005-0000-0000-000068030000}"/>
    <cellStyle name="Moneda 2 26 2" xfId="714" xr:uid="{00000000-0005-0000-0000-000069030000}"/>
    <cellStyle name="Moneda 2 26 3" xfId="715" xr:uid="{00000000-0005-0000-0000-00006A030000}"/>
    <cellStyle name="Moneda 2 26 4" xfId="716" xr:uid="{00000000-0005-0000-0000-00006B030000}"/>
    <cellStyle name="Moneda 2 27" xfId="717" xr:uid="{00000000-0005-0000-0000-00006C030000}"/>
    <cellStyle name="Moneda 2 27 2" xfId="718" xr:uid="{00000000-0005-0000-0000-00006D030000}"/>
    <cellStyle name="Moneda 2 27 3" xfId="719" xr:uid="{00000000-0005-0000-0000-00006E030000}"/>
    <cellStyle name="Moneda 2 27 4" xfId="720" xr:uid="{00000000-0005-0000-0000-00006F030000}"/>
    <cellStyle name="Moneda 2 28" xfId="721" xr:uid="{00000000-0005-0000-0000-000070030000}"/>
    <cellStyle name="Moneda 2 28 2" xfId="722" xr:uid="{00000000-0005-0000-0000-000071030000}"/>
    <cellStyle name="Moneda 2 28 3" xfId="723" xr:uid="{00000000-0005-0000-0000-000072030000}"/>
    <cellStyle name="Moneda 2 28 4" xfId="724" xr:uid="{00000000-0005-0000-0000-000073030000}"/>
    <cellStyle name="Moneda 2 29" xfId="725" xr:uid="{00000000-0005-0000-0000-000074030000}"/>
    <cellStyle name="Moneda 2 29 2" xfId="726" xr:uid="{00000000-0005-0000-0000-000075030000}"/>
    <cellStyle name="Moneda 2 29 3" xfId="727" xr:uid="{00000000-0005-0000-0000-000076030000}"/>
    <cellStyle name="Moneda 2 29 4" xfId="728" xr:uid="{00000000-0005-0000-0000-000077030000}"/>
    <cellStyle name="Moneda 2 3" xfId="140" xr:uid="{00000000-0005-0000-0000-000078030000}"/>
    <cellStyle name="Moneda 2 3 2" xfId="729" xr:uid="{00000000-0005-0000-0000-000079030000}"/>
    <cellStyle name="Moneda 2 3 3" xfId="730" xr:uid="{00000000-0005-0000-0000-00007A030000}"/>
    <cellStyle name="Moneda 2 3 4" xfId="731" xr:uid="{00000000-0005-0000-0000-00007B030000}"/>
    <cellStyle name="Moneda 2 3 5" xfId="3739" xr:uid="{00000000-0005-0000-0000-00007C030000}"/>
    <cellStyle name="Moneda 2 3 6" xfId="3957" xr:uid="{00000000-0005-0000-0000-00007D030000}"/>
    <cellStyle name="Moneda 2 30" xfId="732" xr:uid="{00000000-0005-0000-0000-00007E030000}"/>
    <cellStyle name="Moneda 2 30 2" xfId="733" xr:uid="{00000000-0005-0000-0000-00007F030000}"/>
    <cellStyle name="Moneda 2 30 3" xfId="734" xr:uid="{00000000-0005-0000-0000-000080030000}"/>
    <cellStyle name="Moneda 2 30 4" xfId="735" xr:uid="{00000000-0005-0000-0000-000081030000}"/>
    <cellStyle name="Moneda 2 31" xfId="736" xr:uid="{00000000-0005-0000-0000-000082030000}"/>
    <cellStyle name="Moneda 2 31 2" xfId="737" xr:uid="{00000000-0005-0000-0000-000083030000}"/>
    <cellStyle name="Moneda 2 31 3" xfId="738" xr:uid="{00000000-0005-0000-0000-000084030000}"/>
    <cellStyle name="Moneda 2 31 4" xfId="739" xr:uid="{00000000-0005-0000-0000-000085030000}"/>
    <cellStyle name="Moneda 2 32" xfId="740" xr:uid="{00000000-0005-0000-0000-000086030000}"/>
    <cellStyle name="Moneda 2 33" xfId="3721" xr:uid="{00000000-0005-0000-0000-000087030000}"/>
    <cellStyle name="Moneda 2 34" xfId="3797" xr:uid="{00000000-0005-0000-0000-000088030000}"/>
    <cellStyle name="Moneda 2 35" xfId="3988" xr:uid="{00000000-0005-0000-0000-000089030000}"/>
    <cellStyle name="Moneda 2 36" xfId="4090" xr:uid="{00000000-0005-0000-0000-00008A030000}"/>
    <cellStyle name="Moneda 2 37" xfId="4109" xr:uid="{00000000-0005-0000-0000-00008B030000}"/>
    <cellStyle name="Moneda 2 38" xfId="4084" xr:uid="{00000000-0005-0000-0000-00008C030000}"/>
    <cellStyle name="Moneda 2 39" xfId="4070" xr:uid="{00000000-0005-0000-0000-00008D030000}"/>
    <cellStyle name="Moneda 2 4" xfId="741" xr:uid="{00000000-0005-0000-0000-00008E030000}"/>
    <cellStyle name="Moneda 2 4 2" xfId="742" xr:uid="{00000000-0005-0000-0000-00008F030000}"/>
    <cellStyle name="Moneda 2 4 3" xfId="743" xr:uid="{00000000-0005-0000-0000-000090030000}"/>
    <cellStyle name="Moneda 2 4 4" xfId="744" xr:uid="{00000000-0005-0000-0000-000091030000}"/>
    <cellStyle name="Moneda 2 4 5" xfId="4054" xr:uid="{00000000-0005-0000-0000-000092030000}"/>
    <cellStyle name="Moneda 2 40" xfId="4122" xr:uid="{00000000-0005-0000-0000-000093030000}"/>
    <cellStyle name="Moneda 2 41" xfId="4147" xr:uid="{00000000-0005-0000-0000-000094030000}"/>
    <cellStyle name="Moneda 2 42" xfId="4025" xr:uid="{00000000-0005-0000-0000-000095030000}"/>
    <cellStyle name="Moneda 2 43" xfId="4100" xr:uid="{00000000-0005-0000-0000-000096030000}"/>
    <cellStyle name="Moneda 2 44" xfId="4155" xr:uid="{00000000-0005-0000-0000-000097030000}"/>
    <cellStyle name="Moneda 2 45" xfId="4179" xr:uid="{00000000-0005-0000-0000-000098030000}"/>
    <cellStyle name="Moneda 2 46" xfId="4172" xr:uid="{00000000-0005-0000-0000-000099030000}"/>
    <cellStyle name="Moneda 2 5" xfId="745" xr:uid="{00000000-0005-0000-0000-00009A030000}"/>
    <cellStyle name="Moneda 2 5 2" xfId="746" xr:uid="{00000000-0005-0000-0000-00009B030000}"/>
    <cellStyle name="Moneda 2 5 3" xfId="747" xr:uid="{00000000-0005-0000-0000-00009C030000}"/>
    <cellStyle name="Moneda 2 5 4" xfId="748" xr:uid="{00000000-0005-0000-0000-00009D030000}"/>
    <cellStyle name="Moneda 2 5 5" xfId="4055" xr:uid="{00000000-0005-0000-0000-00009E030000}"/>
    <cellStyle name="Moneda 2 6" xfId="749" xr:uid="{00000000-0005-0000-0000-00009F030000}"/>
    <cellStyle name="Moneda 2 6 2" xfId="750" xr:uid="{00000000-0005-0000-0000-0000A0030000}"/>
    <cellStyle name="Moneda 2 6 3" xfId="751" xr:uid="{00000000-0005-0000-0000-0000A1030000}"/>
    <cellStyle name="Moneda 2 6 4" xfId="752" xr:uid="{00000000-0005-0000-0000-0000A2030000}"/>
    <cellStyle name="Moneda 2 6 5" xfId="4056" xr:uid="{00000000-0005-0000-0000-0000A3030000}"/>
    <cellStyle name="Moneda 2 7" xfId="753" xr:uid="{00000000-0005-0000-0000-0000A4030000}"/>
    <cellStyle name="Moneda 2 7 2" xfId="754" xr:uid="{00000000-0005-0000-0000-0000A5030000}"/>
    <cellStyle name="Moneda 2 7 3" xfId="755" xr:uid="{00000000-0005-0000-0000-0000A6030000}"/>
    <cellStyle name="Moneda 2 7 4" xfId="756" xr:uid="{00000000-0005-0000-0000-0000A7030000}"/>
    <cellStyle name="Moneda 2 7 5" xfId="4057" xr:uid="{00000000-0005-0000-0000-0000A8030000}"/>
    <cellStyle name="Moneda 2 8" xfId="757" xr:uid="{00000000-0005-0000-0000-0000A9030000}"/>
    <cellStyle name="Moneda 2 8 2" xfId="758" xr:uid="{00000000-0005-0000-0000-0000AA030000}"/>
    <cellStyle name="Moneda 2 8 3" xfId="759" xr:uid="{00000000-0005-0000-0000-0000AB030000}"/>
    <cellStyle name="Moneda 2 8 4" xfId="760" xr:uid="{00000000-0005-0000-0000-0000AC030000}"/>
    <cellStyle name="Moneda 2 8 5" xfId="4058" xr:uid="{00000000-0005-0000-0000-0000AD030000}"/>
    <cellStyle name="Moneda 2 9" xfId="761" xr:uid="{00000000-0005-0000-0000-0000AE030000}"/>
    <cellStyle name="Moneda 2 9 2" xfId="762" xr:uid="{00000000-0005-0000-0000-0000AF030000}"/>
    <cellStyle name="Moneda 2 9 3" xfId="763" xr:uid="{00000000-0005-0000-0000-0000B0030000}"/>
    <cellStyle name="Moneda 2 9 4" xfId="764" xr:uid="{00000000-0005-0000-0000-0000B1030000}"/>
    <cellStyle name="Moneda 2 9 5" xfId="4059" xr:uid="{00000000-0005-0000-0000-0000B2030000}"/>
    <cellStyle name="Moneda 2_APU´S_NO_PREVISTOS (1)" xfId="4060" xr:uid="{00000000-0005-0000-0000-0000B3030000}"/>
    <cellStyle name="Moneda 20" xfId="765" xr:uid="{00000000-0005-0000-0000-0000B4030000}"/>
    <cellStyle name="Moneda 21" xfId="766" xr:uid="{00000000-0005-0000-0000-0000B5030000}"/>
    <cellStyle name="Moneda 22" xfId="767" xr:uid="{00000000-0005-0000-0000-0000B6030000}"/>
    <cellStyle name="Moneda 23" xfId="768" xr:uid="{00000000-0005-0000-0000-0000B7030000}"/>
    <cellStyle name="Moneda 24" xfId="769" xr:uid="{00000000-0005-0000-0000-0000B8030000}"/>
    <cellStyle name="Moneda 25" xfId="770" xr:uid="{00000000-0005-0000-0000-0000B9030000}"/>
    <cellStyle name="Moneda 26" xfId="771" xr:uid="{00000000-0005-0000-0000-0000BA030000}"/>
    <cellStyle name="Moneda 27" xfId="772" xr:uid="{00000000-0005-0000-0000-0000BB030000}"/>
    <cellStyle name="Moneda 28" xfId="773" xr:uid="{00000000-0005-0000-0000-0000BC030000}"/>
    <cellStyle name="Moneda 29" xfId="3740" xr:uid="{00000000-0005-0000-0000-0000BD030000}"/>
    <cellStyle name="Moneda 3" xfId="32" xr:uid="{00000000-0005-0000-0000-0000BE030000}"/>
    <cellStyle name="Moneda 3 10" xfId="774" xr:uid="{00000000-0005-0000-0000-0000BF030000}"/>
    <cellStyle name="Moneda 3 11" xfId="3755" xr:uid="{00000000-0005-0000-0000-0000C0030000}"/>
    <cellStyle name="Moneda 3 12 2" xfId="3784" xr:uid="{00000000-0005-0000-0000-0000C1030000}"/>
    <cellStyle name="Moneda 3 13" xfId="3834" xr:uid="{00000000-0005-0000-0000-0000C2030000}"/>
    <cellStyle name="Moneda 3 2" xfId="775" xr:uid="{00000000-0005-0000-0000-0000C3030000}"/>
    <cellStyle name="Moneda 3 2 2" xfId="3818" xr:uid="{00000000-0005-0000-0000-0000C4030000}"/>
    <cellStyle name="Moneda 3 2 2 3" xfId="3782" xr:uid="{00000000-0005-0000-0000-0000C5030000}"/>
    <cellStyle name="Moneda 3 3" xfId="776" xr:uid="{00000000-0005-0000-0000-0000C6030000}"/>
    <cellStyle name="Moneda 3 3 2" xfId="777" xr:uid="{00000000-0005-0000-0000-0000C7030000}"/>
    <cellStyle name="Moneda 3 3 2 2" xfId="778" xr:uid="{00000000-0005-0000-0000-0000C8030000}"/>
    <cellStyle name="Moneda 3 3 2 3" xfId="779" xr:uid="{00000000-0005-0000-0000-0000C9030000}"/>
    <cellStyle name="Moneda 3 3 2 4" xfId="780" xr:uid="{00000000-0005-0000-0000-0000CA030000}"/>
    <cellStyle name="Moneda 3 3 3" xfId="781" xr:uid="{00000000-0005-0000-0000-0000CB030000}"/>
    <cellStyle name="Moneda 3 3 4" xfId="782" xr:uid="{00000000-0005-0000-0000-0000CC030000}"/>
    <cellStyle name="Moneda 3 3 5" xfId="783" xr:uid="{00000000-0005-0000-0000-0000CD030000}"/>
    <cellStyle name="Moneda 3 3 6" xfId="784" xr:uid="{00000000-0005-0000-0000-0000CE030000}"/>
    <cellStyle name="Moneda 3 3 7" xfId="785" xr:uid="{00000000-0005-0000-0000-0000CF030000}"/>
    <cellStyle name="Moneda 3 3 8" xfId="786" xr:uid="{00000000-0005-0000-0000-0000D0030000}"/>
    <cellStyle name="Moneda 3 3 9" xfId="787" xr:uid="{00000000-0005-0000-0000-0000D1030000}"/>
    <cellStyle name="Moneda 3 4" xfId="788" xr:uid="{00000000-0005-0000-0000-0000D2030000}"/>
    <cellStyle name="Moneda 3 5" xfId="789" xr:uid="{00000000-0005-0000-0000-0000D3030000}"/>
    <cellStyle name="Moneda 3 6" xfId="790" xr:uid="{00000000-0005-0000-0000-0000D4030000}"/>
    <cellStyle name="Moneda 3 7" xfId="791" xr:uid="{00000000-0005-0000-0000-0000D5030000}"/>
    <cellStyle name="Moneda 3 8" xfId="792" xr:uid="{00000000-0005-0000-0000-0000D6030000}"/>
    <cellStyle name="Moneda 3 9" xfId="793" xr:uid="{00000000-0005-0000-0000-0000D7030000}"/>
    <cellStyle name="Moneda 30" xfId="794" xr:uid="{00000000-0005-0000-0000-0000D8030000}"/>
    <cellStyle name="Moneda 31" xfId="795" xr:uid="{00000000-0005-0000-0000-0000D9030000}"/>
    <cellStyle name="Moneda 32" xfId="796" xr:uid="{00000000-0005-0000-0000-0000DA030000}"/>
    <cellStyle name="Moneda 33" xfId="3769" xr:uid="{00000000-0005-0000-0000-0000DB030000}"/>
    <cellStyle name="Moneda 33 2" xfId="3875" xr:uid="{00000000-0005-0000-0000-0000DC030000}"/>
    <cellStyle name="Moneda 34" xfId="3772" xr:uid="{00000000-0005-0000-0000-0000DD030000}"/>
    <cellStyle name="Moneda 35" xfId="3877" xr:uid="{00000000-0005-0000-0000-0000DE030000}"/>
    <cellStyle name="Moneda 36" xfId="3989" xr:uid="{00000000-0005-0000-0000-0000DF030000}"/>
    <cellStyle name="Moneda 37" xfId="4125" xr:uid="{00000000-0005-0000-0000-0000E0030000}"/>
    <cellStyle name="Moneda 37 2" xfId="3792" xr:uid="{00000000-0005-0000-0000-0000E1030000}"/>
    <cellStyle name="Moneda 38" xfId="3844" xr:uid="{00000000-0005-0000-0000-0000E2030000}"/>
    <cellStyle name="Moneda 39" xfId="4131" xr:uid="{00000000-0005-0000-0000-0000E3030000}"/>
    <cellStyle name="Moneda 4" xfId="89" xr:uid="{00000000-0005-0000-0000-0000E4030000}"/>
    <cellStyle name="Moneda 4 2" xfId="3761" xr:uid="{00000000-0005-0000-0000-0000E5030000}"/>
    <cellStyle name="Moneda 4 3" xfId="4061" xr:uid="{00000000-0005-0000-0000-0000E6030000}"/>
    <cellStyle name="Moneda 40" xfId="4136" xr:uid="{00000000-0005-0000-0000-0000E7030000}"/>
    <cellStyle name="Moneda 41" xfId="4141" xr:uid="{00000000-0005-0000-0000-0000E8030000}"/>
    <cellStyle name="Moneda 42" xfId="4144" xr:uid="{00000000-0005-0000-0000-0000E9030000}"/>
    <cellStyle name="Moneda 43" xfId="3885" xr:uid="{00000000-0005-0000-0000-0000EA030000}"/>
    <cellStyle name="Moneda 44" xfId="4150" xr:uid="{00000000-0005-0000-0000-0000EB030000}"/>
    <cellStyle name="Moneda 45" xfId="4107" xr:uid="{00000000-0005-0000-0000-0000EC030000}"/>
    <cellStyle name="Moneda 46" xfId="4152" xr:uid="{00000000-0005-0000-0000-0000ED030000}"/>
    <cellStyle name="Moneda 5" xfId="797" xr:uid="{00000000-0005-0000-0000-0000EE030000}"/>
    <cellStyle name="Moneda 6" xfId="798" xr:uid="{00000000-0005-0000-0000-0000EF030000}"/>
    <cellStyle name="Moneda 6 2" xfId="3741" xr:uid="{00000000-0005-0000-0000-0000F0030000}"/>
    <cellStyle name="Moneda 7" xfId="3719" xr:uid="{00000000-0005-0000-0000-0000F1030000}"/>
    <cellStyle name="Moneda 8" xfId="799" xr:uid="{00000000-0005-0000-0000-0000F2030000}"/>
    <cellStyle name="Moneda 9" xfId="800" xr:uid="{00000000-0005-0000-0000-0000F3030000}"/>
    <cellStyle name="Moneda0" xfId="3762" xr:uid="{00000000-0005-0000-0000-0000F4030000}"/>
    <cellStyle name="Monetario0" xfId="4062" xr:uid="{00000000-0005-0000-0000-0000F5030000}"/>
    <cellStyle name="Neutral 2" xfId="801" xr:uid="{00000000-0005-0000-0000-0000F6030000}"/>
    <cellStyle name="Neutral 2 2" xfId="3960" xr:uid="{00000000-0005-0000-0000-0000F7030000}"/>
    <cellStyle name="Neutral 3" xfId="802" xr:uid="{00000000-0005-0000-0000-0000F8030000}"/>
    <cellStyle name="Neutral 3 2" xfId="4063" xr:uid="{00000000-0005-0000-0000-0000F9030000}"/>
    <cellStyle name="Neutral 4" xfId="803" xr:uid="{00000000-0005-0000-0000-0000FA030000}"/>
    <cellStyle name="Neutral 4 2" xfId="3959" xr:uid="{00000000-0005-0000-0000-0000FB030000}"/>
    <cellStyle name="Neutral 5" xfId="804" xr:uid="{00000000-0005-0000-0000-0000FC030000}"/>
    <cellStyle name="Neutral 6" xfId="805" xr:uid="{00000000-0005-0000-0000-0000FD030000}"/>
    <cellStyle name="No. punto" xfId="33" xr:uid="{00000000-0005-0000-0000-0000FE030000}"/>
    <cellStyle name="No. punto 2" xfId="4064" xr:uid="{00000000-0005-0000-0000-0000FF030000}"/>
    <cellStyle name="Normal" xfId="0" builtinId="0"/>
    <cellStyle name="Normal 10" xfId="90" xr:uid="{00000000-0005-0000-0000-000001040000}"/>
    <cellStyle name="Normal 10 10" xfId="806" xr:uid="{00000000-0005-0000-0000-000002040000}"/>
    <cellStyle name="Normal 10 11" xfId="807" xr:uid="{00000000-0005-0000-0000-000003040000}"/>
    <cellStyle name="Normal 10 12" xfId="808" xr:uid="{00000000-0005-0000-0000-000004040000}"/>
    <cellStyle name="Normal 10 13" xfId="809" xr:uid="{00000000-0005-0000-0000-000005040000}"/>
    <cellStyle name="Normal 10 14" xfId="810" xr:uid="{00000000-0005-0000-0000-000006040000}"/>
    <cellStyle name="Normal 10 15" xfId="811" xr:uid="{00000000-0005-0000-0000-000007040000}"/>
    <cellStyle name="Normal 10 16" xfId="812" xr:uid="{00000000-0005-0000-0000-000008040000}"/>
    <cellStyle name="Normal 10 17" xfId="813" xr:uid="{00000000-0005-0000-0000-000009040000}"/>
    <cellStyle name="Normal 10 18" xfId="814" xr:uid="{00000000-0005-0000-0000-00000A040000}"/>
    <cellStyle name="Normal 10 19" xfId="815" xr:uid="{00000000-0005-0000-0000-00000B040000}"/>
    <cellStyle name="Normal 10 2" xfId="91" xr:uid="{00000000-0005-0000-0000-00000C040000}"/>
    <cellStyle name="Normal 10 2 2" xfId="3756" xr:uid="{00000000-0005-0000-0000-00000D040000}"/>
    <cellStyle name="Normal 10 20" xfId="816" xr:uid="{00000000-0005-0000-0000-00000E040000}"/>
    <cellStyle name="Normal 10 21" xfId="817" xr:uid="{00000000-0005-0000-0000-00000F040000}"/>
    <cellStyle name="Normal 10 22" xfId="818" xr:uid="{00000000-0005-0000-0000-000010040000}"/>
    <cellStyle name="Normal 10 23" xfId="819" xr:uid="{00000000-0005-0000-0000-000011040000}"/>
    <cellStyle name="Normal 10 24" xfId="820" xr:uid="{00000000-0005-0000-0000-000012040000}"/>
    <cellStyle name="Normal 10 25" xfId="821" xr:uid="{00000000-0005-0000-0000-000013040000}"/>
    <cellStyle name="Normal 10 26" xfId="822" xr:uid="{00000000-0005-0000-0000-000014040000}"/>
    <cellStyle name="Normal 10 27" xfId="823" xr:uid="{00000000-0005-0000-0000-000015040000}"/>
    <cellStyle name="Normal 10 28" xfId="824" xr:uid="{00000000-0005-0000-0000-000016040000}"/>
    <cellStyle name="Normal 10 29" xfId="825" xr:uid="{00000000-0005-0000-0000-000017040000}"/>
    <cellStyle name="Normal 10 3" xfId="826" xr:uid="{00000000-0005-0000-0000-000018040000}"/>
    <cellStyle name="Normal 10 3 2" xfId="3828" xr:uid="{00000000-0005-0000-0000-000019040000}"/>
    <cellStyle name="Normal 10 30" xfId="827" xr:uid="{00000000-0005-0000-0000-00001A040000}"/>
    <cellStyle name="Normal 10 31" xfId="828" xr:uid="{00000000-0005-0000-0000-00001B040000}"/>
    <cellStyle name="Normal 10 32" xfId="829" xr:uid="{00000000-0005-0000-0000-00001C040000}"/>
    <cellStyle name="Normal 10 33" xfId="830" xr:uid="{00000000-0005-0000-0000-00001D040000}"/>
    <cellStyle name="Normal 10 34" xfId="831" xr:uid="{00000000-0005-0000-0000-00001E040000}"/>
    <cellStyle name="Normal 10 35" xfId="832" xr:uid="{00000000-0005-0000-0000-00001F040000}"/>
    <cellStyle name="Normal 10 36" xfId="833" xr:uid="{00000000-0005-0000-0000-000020040000}"/>
    <cellStyle name="Normal 10 37" xfId="834" xr:uid="{00000000-0005-0000-0000-000021040000}"/>
    <cellStyle name="Normal 10 38" xfId="835" xr:uid="{00000000-0005-0000-0000-000022040000}"/>
    <cellStyle name="Normal 10 39" xfId="836" xr:uid="{00000000-0005-0000-0000-000023040000}"/>
    <cellStyle name="Normal 10 4" xfId="837" xr:uid="{00000000-0005-0000-0000-000024040000}"/>
    <cellStyle name="Normal 10 4 2" xfId="3820" xr:uid="{00000000-0005-0000-0000-000025040000}"/>
    <cellStyle name="Normal 10 40" xfId="838" xr:uid="{00000000-0005-0000-0000-000026040000}"/>
    <cellStyle name="Normal 10 41" xfId="839" xr:uid="{00000000-0005-0000-0000-000027040000}"/>
    <cellStyle name="Normal 10 42" xfId="840" xr:uid="{00000000-0005-0000-0000-000028040000}"/>
    <cellStyle name="Normal 10 43" xfId="841" xr:uid="{00000000-0005-0000-0000-000029040000}"/>
    <cellStyle name="Normal 10 44" xfId="842" xr:uid="{00000000-0005-0000-0000-00002A040000}"/>
    <cellStyle name="Normal 10 45" xfId="3760" xr:uid="{00000000-0005-0000-0000-00002B040000}"/>
    <cellStyle name="Normal 10 46" xfId="3812" xr:uid="{00000000-0005-0000-0000-00002C040000}"/>
    <cellStyle name="Normal 10 5" xfId="843" xr:uid="{00000000-0005-0000-0000-00002D040000}"/>
    <cellStyle name="Normal 10 6" xfId="844" xr:uid="{00000000-0005-0000-0000-00002E040000}"/>
    <cellStyle name="Normal 10 7" xfId="845" xr:uid="{00000000-0005-0000-0000-00002F040000}"/>
    <cellStyle name="Normal 10 8" xfId="846" xr:uid="{00000000-0005-0000-0000-000030040000}"/>
    <cellStyle name="Normal 10 9" xfId="847" xr:uid="{00000000-0005-0000-0000-000031040000}"/>
    <cellStyle name="Normal 100" xfId="3779" xr:uid="{00000000-0005-0000-0000-000032040000}"/>
    <cellStyle name="Normal 11" xfId="92" xr:uid="{00000000-0005-0000-0000-000033040000}"/>
    <cellStyle name="Normal 11 10" xfId="848" xr:uid="{00000000-0005-0000-0000-000034040000}"/>
    <cellStyle name="Normal 11 11" xfId="849" xr:uid="{00000000-0005-0000-0000-000035040000}"/>
    <cellStyle name="Normal 11 12" xfId="850" xr:uid="{00000000-0005-0000-0000-000036040000}"/>
    <cellStyle name="Normal 11 13" xfId="851" xr:uid="{00000000-0005-0000-0000-000037040000}"/>
    <cellStyle name="Normal 11 14" xfId="852" xr:uid="{00000000-0005-0000-0000-000038040000}"/>
    <cellStyle name="Normal 11 15" xfId="853" xr:uid="{00000000-0005-0000-0000-000039040000}"/>
    <cellStyle name="Normal 11 16" xfId="854" xr:uid="{00000000-0005-0000-0000-00003A040000}"/>
    <cellStyle name="Normal 11 17" xfId="855" xr:uid="{00000000-0005-0000-0000-00003B040000}"/>
    <cellStyle name="Normal 11 18" xfId="856" xr:uid="{00000000-0005-0000-0000-00003C040000}"/>
    <cellStyle name="Normal 11 19" xfId="857" xr:uid="{00000000-0005-0000-0000-00003D040000}"/>
    <cellStyle name="Normal 11 2" xfId="858" xr:uid="{00000000-0005-0000-0000-00003E040000}"/>
    <cellStyle name="Normal 11 20" xfId="859" xr:uid="{00000000-0005-0000-0000-00003F040000}"/>
    <cellStyle name="Normal 11 21" xfId="860" xr:uid="{00000000-0005-0000-0000-000040040000}"/>
    <cellStyle name="Normal 11 22" xfId="861" xr:uid="{00000000-0005-0000-0000-000041040000}"/>
    <cellStyle name="Normal 11 23" xfId="862" xr:uid="{00000000-0005-0000-0000-000042040000}"/>
    <cellStyle name="Normal 11 24" xfId="863" xr:uid="{00000000-0005-0000-0000-000043040000}"/>
    <cellStyle name="Normal 11 25" xfId="864" xr:uid="{00000000-0005-0000-0000-000044040000}"/>
    <cellStyle name="Normal 11 26" xfId="865" xr:uid="{00000000-0005-0000-0000-000045040000}"/>
    <cellStyle name="Normal 11 27" xfId="866" xr:uid="{00000000-0005-0000-0000-000046040000}"/>
    <cellStyle name="Normal 11 28" xfId="867" xr:uid="{00000000-0005-0000-0000-000047040000}"/>
    <cellStyle name="Normal 11 29" xfId="868" xr:uid="{00000000-0005-0000-0000-000048040000}"/>
    <cellStyle name="Normal 11 3" xfId="869" xr:uid="{00000000-0005-0000-0000-000049040000}"/>
    <cellStyle name="Normal 11 30" xfId="870" xr:uid="{00000000-0005-0000-0000-00004A040000}"/>
    <cellStyle name="Normal 11 31" xfId="871" xr:uid="{00000000-0005-0000-0000-00004B040000}"/>
    <cellStyle name="Normal 11 32" xfId="872" xr:uid="{00000000-0005-0000-0000-00004C040000}"/>
    <cellStyle name="Normal 11 33" xfId="873" xr:uid="{00000000-0005-0000-0000-00004D040000}"/>
    <cellStyle name="Normal 11 34" xfId="874" xr:uid="{00000000-0005-0000-0000-00004E040000}"/>
    <cellStyle name="Normal 11 35" xfId="875" xr:uid="{00000000-0005-0000-0000-00004F040000}"/>
    <cellStyle name="Normal 11 36" xfId="876" xr:uid="{00000000-0005-0000-0000-000050040000}"/>
    <cellStyle name="Normal 11 37" xfId="877" xr:uid="{00000000-0005-0000-0000-000051040000}"/>
    <cellStyle name="Normal 11 38" xfId="878" xr:uid="{00000000-0005-0000-0000-000052040000}"/>
    <cellStyle name="Normal 11 39" xfId="879" xr:uid="{00000000-0005-0000-0000-000053040000}"/>
    <cellStyle name="Normal 11 4" xfId="880" xr:uid="{00000000-0005-0000-0000-000054040000}"/>
    <cellStyle name="Normal 11 40" xfId="881" xr:uid="{00000000-0005-0000-0000-000055040000}"/>
    <cellStyle name="Normal 11 41" xfId="882" xr:uid="{00000000-0005-0000-0000-000056040000}"/>
    <cellStyle name="Normal 11 42" xfId="883" xr:uid="{00000000-0005-0000-0000-000057040000}"/>
    <cellStyle name="Normal 11 43" xfId="884" xr:uid="{00000000-0005-0000-0000-000058040000}"/>
    <cellStyle name="Normal 11 44" xfId="885" xr:uid="{00000000-0005-0000-0000-000059040000}"/>
    <cellStyle name="Normal 11 45" xfId="886" xr:uid="{00000000-0005-0000-0000-00005A040000}"/>
    <cellStyle name="Normal 11 45 2" xfId="887" xr:uid="{00000000-0005-0000-0000-00005B040000}"/>
    <cellStyle name="Normal 11 45 3" xfId="888" xr:uid="{00000000-0005-0000-0000-00005C040000}"/>
    <cellStyle name="Normal 11 45 4" xfId="889" xr:uid="{00000000-0005-0000-0000-00005D040000}"/>
    <cellStyle name="Normal 11 45 5" xfId="890" xr:uid="{00000000-0005-0000-0000-00005E040000}"/>
    <cellStyle name="Normal 11 45 6" xfId="891" xr:uid="{00000000-0005-0000-0000-00005F040000}"/>
    <cellStyle name="Normal 11 45 7" xfId="892" xr:uid="{00000000-0005-0000-0000-000060040000}"/>
    <cellStyle name="Normal 11 45 8" xfId="893" xr:uid="{00000000-0005-0000-0000-000061040000}"/>
    <cellStyle name="Normal 11 45 9" xfId="3754" xr:uid="{00000000-0005-0000-0000-000062040000}"/>
    <cellStyle name="Normal 11 45 9 2" xfId="3770" xr:uid="{00000000-0005-0000-0000-000063040000}"/>
    <cellStyle name="Normal 11 46" xfId="894" xr:uid="{00000000-0005-0000-0000-000064040000}"/>
    <cellStyle name="Normal 11 47" xfId="895" xr:uid="{00000000-0005-0000-0000-000065040000}"/>
    <cellStyle name="Normal 11 48" xfId="896" xr:uid="{00000000-0005-0000-0000-000066040000}"/>
    <cellStyle name="Normal 11 49" xfId="897" xr:uid="{00000000-0005-0000-0000-000067040000}"/>
    <cellStyle name="Normal 11 5" xfId="898" xr:uid="{00000000-0005-0000-0000-000068040000}"/>
    <cellStyle name="Normal 11 50" xfId="899" xr:uid="{00000000-0005-0000-0000-000069040000}"/>
    <cellStyle name="Normal 11 51" xfId="900" xr:uid="{00000000-0005-0000-0000-00006A040000}"/>
    <cellStyle name="Normal 11 52" xfId="901" xr:uid="{00000000-0005-0000-0000-00006B040000}"/>
    <cellStyle name="Normal 11 6" xfId="902" xr:uid="{00000000-0005-0000-0000-00006C040000}"/>
    <cellStyle name="Normal 11 7" xfId="903" xr:uid="{00000000-0005-0000-0000-00006D040000}"/>
    <cellStyle name="Normal 11 8" xfId="904" xr:uid="{00000000-0005-0000-0000-00006E040000}"/>
    <cellStyle name="Normal 11 9" xfId="905" xr:uid="{00000000-0005-0000-0000-00006F040000}"/>
    <cellStyle name="Normal 12" xfId="93" xr:uid="{00000000-0005-0000-0000-000070040000}"/>
    <cellStyle name="Normal 12 10 2" xfId="3846" xr:uid="{00000000-0005-0000-0000-000071040000}"/>
    <cellStyle name="Normal 12 2" xfId="906" xr:uid="{00000000-0005-0000-0000-000072040000}"/>
    <cellStyle name="Normal 12 3" xfId="907" xr:uid="{00000000-0005-0000-0000-000073040000}"/>
    <cellStyle name="Normal 12 3 2 2" xfId="3845" xr:uid="{00000000-0005-0000-0000-000074040000}"/>
    <cellStyle name="Normal 12 4" xfId="908" xr:uid="{00000000-0005-0000-0000-000075040000}"/>
    <cellStyle name="Normal 13" xfId="94" xr:uid="{00000000-0005-0000-0000-000076040000}"/>
    <cellStyle name="Normal 13 10" xfId="909" xr:uid="{00000000-0005-0000-0000-000077040000}"/>
    <cellStyle name="Normal 13 11" xfId="910" xr:uid="{00000000-0005-0000-0000-000078040000}"/>
    <cellStyle name="Normal 13 12" xfId="911" xr:uid="{00000000-0005-0000-0000-000079040000}"/>
    <cellStyle name="Normal 13 13" xfId="912" xr:uid="{00000000-0005-0000-0000-00007A040000}"/>
    <cellStyle name="Normal 13 14" xfId="913" xr:uid="{00000000-0005-0000-0000-00007B040000}"/>
    <cellStyle name="Normal 13 15" xfId="914" xr:uid="{00000000-0005-0000-0000-00007C040000}"/>
    <cellStyle name="Normal 13 16" xfId="915" xr:uid="{00000000-0005-0000-0000-00007D040000}"/>
    <cellStyle name="Normal 13 17" xfId="916" xr:uid="{00000000-0005-0000-0000-00007E040000}"/>
    <cellStyle name="Normal 13 18" xfId="917" xr:uid="{00000000-0005-0000-0000-00007F040000}"/>
    <cellStyle name="Normal 13 19" xfId="918" xr:uid="{00000000-0005-0000-0000-000080040000}"/>
    <cellStyle name="Normal 13 2" xfId="919" xr:uid="{00000000-0005-0000-0000-000081040000}"/>
    <cellStyle name="Normal 13 20" xfId="920" xr:uid="{00000000-0005-0000-0000-000082040000}"/>
    <cellStyle name="Normal 13 21" xfId="921" xr:uid="{00000000-0005-0000-0000-000083040000}"/>
    <cellStyle name="Normal 13 22" xfId="922" xr:uid="{00000000-0005-0000-0000-000084040000}"/>
    <cellStyle name="Normal 13 23" xfId="923" xr:uid="{00000000-0005-0000-0000-000085040000}"/>
    <cellStyle name="Normal 13 24" xfId="924" xr:uid="{00000000-0005-0000-0000-000086040000}"/>
    <cellStyle name="Normal 13 25" xfId="925" xr:uid="{00000000-0005-0000-0000-000087040000}"/>
    <cellStyle name="Normal 13 26" xfId="926" xr:uid="{00000000-0005-0000-0000-000088040000}"/>
    <cellStyle name="Normal 13 27" xfId="927" xr:uid="{00000000-0005-0000-0000-000089040000}"/>
    <cellStyle name="Normal 13 28" xfId="928" xr:uid="{00000000-0005-0000-0000-00008A040000}"/>
    <cellStyle name="Normal 13 29" xfId="929" xr:uid="{00000000-0005-0000-0000-00008B040000}"/>
    <cellStyle name="Normal 13 3" xfId="930" xr:uid="{00000000-0005-0000-0000-00008C040000}"/>
    <cellStyle name="Normal 13 30" xfId="931" xr:uid="{00000000-0005-0000-0000-00008D040000}"/>
    <cellStyle name="Normal 13 31" xfId="932" xr:uid="{00000000-0005-0000-0000-00008E040000}"/>
    <cellStyle name="Normal 13 32" xfId="933" xr:uid="{00000000-0005-0000-0000-00008F040000}"/>
    <cellStyle name="Normal 13 33" xfId="934" xr:uid="{00000000-0005-0000-0000-000090040000}"/>
    <cellStyle name="Normal 13 34" xfId="935" xr:uid="{00000000-0005-0000-0000-000091040000}"/>
    <cellStyle name="Normal 13 35" xfId="936" xr:uid="{00000000-0005-0000-0000-000092040000}"/>
    <cellStyle name="Normal 13 36" xfId="937" xr:uid="{00000000-0005-0000-0000-000093040000}"/>
    <cellStyle name="Normal 13 37" xfId="938" xr:uid="{00000000-0005-0000-0000-000094040000}"/>
    <cellStyle name="Normal 13 38" xfId="939" xr:uid="{00000000-0005-0000-0000-000095040000}"/>
    <cellStyle name="Normal 13 39" xfId="940" xr:uid="{00000000-0005-0000-0000-000096040000}"/>
    <cellStyle name="Normal 13 4" xfId="941" xr:uid="{00000000-0005-0000-0000-000097040000}"/>
    <cellStyle name="Normal 13 40" xfId="942" xr:uid="{00000000-0005-0000-0000-000098040000}"/>
    <cellStyle name="Normal 13 41" xfId="943" xr:uid="{00000000-0005-0000-0000-000099040000}"/>
    <cellStyle name="Normal 13 42" xfId="944" xr:uid="{00000000-0005-0000-0000-00009A040000}"/>
    <cellStyle name="Normal 13 43" xfId="945" xr:uid="{00000000-0005-0000-0000-00009B040000}"/>
    <cellStyle name="Normal 13 44" xfId="946" xr:uid="{00000000-0005-0000-0000-00009C040000}"/>
    <cellStyle name="Normal 13 5" xfId="947" xr:uid="{00000000-0005-0000-0000-00009D040000}"/>
    <cellStyle name="Normal 13 6" xfId="948" xr:uid="{00000000-0005-0000-0000-00009E040000}"/>
    <cellStyle name="Normal 13 7" xfId="949" xr:uid="{00000000-0005-0000-0000-00009F040000}"/>
    <cellStyle name="Normal 13 8" xfId="950" xr:uid="{00000000-0005-0000-0000-0000A0040000}"/>
    <cellStyle name="Normal 13 9" xfId="951" xr:uid="{00000000-0005-0000-0000-0000A1040000}"/>
    <cellStyle name="Normal 14" xfId="95" xr:uid="{00000000-0005-0000-0000-0000A2040000}"/>
    <cellStyle name="Normal 14 10" xfId="952" xr:uid="{00000000-0005-0000-0000-0000A3040000}"/>
    <cellStyle name="Normal 14 11" xfId="953" xr:uid="{00000000-0005-0000-0000-0000A4040000}"/>
    <cellStyle name="Normal 14 12" xfId="954" xr:uid="{00000000-0005-0000-0000-0000A5040000}"/>
    <cellStyle name="Normal 14 13" xfId="955" xr:uid="{00000000-0005-0000-0000-0000A6040000}"/>
    <cellStyle name="Normal 14 14" xfId="956" xr:uid="{00000000-0005-0000-0000-0000A7040000}"/>
    <cellStyle name="Normal 14 15" xfId="957" xr:uid="{00000000-0005-0000-0000-0000A8040000}"/>
    <cellStyle name="Normal 14 16" xfId="958" xr:uid="{00000000-0005-0000-0000-0000A9040000}"/>
    <cellStyle name="Normal 14 17" xfId="959" xr:uid="{00000000-0005-0000-0000-0000AA040000}"/>
    <cellStyle name="Normal 14 18" xfId="960" xr:uid="{00000000-0005-0000-0000-0000AB040000}"/>
    <cellStyle name="Normal 14 19" xfId="961" xr:uid="{00000000-0005-0000-0000-0000AC040000}"/>
    <cellStyle name="Normal 14 2" xfId="962" xr:uid="{00000000-0005-0000-0000-0000AD040000}"/>
    <cellStyle name="Normal 14 20" xfId="963" xr:uid="{00000000-0005-0000-0000-0000AE040000}"/>
    <cellStyle name="Normal 14 21" xfId="964" xr:uid="{00000000-0005-0000-0000-0000AF040000}"/>
    <cellStyle name="Normal 14 22" xfId="965" xr:uid="{00000000-0005-0000-0000-0000B0040000}"/>
    <cellStyle name="Normal 14 23" xfId="966" xr:uid="{00000000-0005-0000-0000-0000B1040000}"/>
    <cellStyle name="Normal 14 24" xfId="967" xr:uid="{00000000-0005-0000-0000-0000B2040000}"/>
    <cellStyle name="Normal 14 25" xfId="968" xr:uid="{00000000-0005-0000-0000-0000B3040000}"/>
    <cellStyle name="Normal 14 26" xfId="969" xr:uid="{00000000-0005-0000-0000-0000B4040000}"/>
    <cellStyle name="Normal 14 27" xfId="970" xr:uid="{00000000-0005-0000-0000-0000B5040000}"/>
    <cellStyle name="Normal 14 28" xfId="971" xr:uid="{00000000-0005-0000-0000-0000B6040000}"/>
    <cellStyle name="Normal 14 29" xfId="972" xr:uid="{00000000-0005-0000-0000-0000B7040000}"/>
    <cellStyle name="Normal 14 3" xfId="973" xr:uid="{00000000-0005-0000-0000-0000B8040000}"/>
    <cellStyle name="Normal 14 30" xfId="974" xr:uid="{00000000-0005-0000-0000-0000B9040000}"/>
    <cellStyle name="Normal 14 31" xfId="975" xr:uid="{00000000-0005-0000-0000-0000BA040000}"/>
    <cellStyle name="Normal 14 32" xfId="976" xr:uid="{00000000-0005-0000-0000-0000BB040000}"/>
    <cellStyle name="Normal 14 33" xfId="977" xr:uid="{00000000-0005-0000-0000-0000BC040000}"/>
    <cellStyle name="Normal 14 34" xfId="978" xr:uid="{00000000-0005-0000-0000-0000BD040000}"/>
    <cellStyle name="Normal 14 35" xfId="979" xr:uid="{00000000-0005-0000-0000-0000BE040000}"/>
    <cellStyle name="Normal 14 36" xfId="980" xr:uid="{00000000-0005-0000-0000-0000BF040000}"/>
    <cellStyle name="Normal 14 37" xfId="981" xr:uid="{00000000-0005-0000-0000-0000C0040000}"/>
    <cellStyle name="Normal 14 38" xfId="982" xr:uid="{00000000-0005-0000-0000-0000C1040000}"/>
    <cellStyle name="Normal 14 39" xfId="983" xr:uid="{00000000-0005-0000-0000-0000C2040000}"/>
    <cellStyle name="Normal 14 4" xfId="984" xr:uid="{00000000-0005-0000-0000-0000C3040000}"/>
    <cellStyle name="Normal 14 40" xfId="985" xr:uid="{00000000-0005-0000-0000-0000C4040000}"/>
    <cellStyle name="Normal 14 41" xfId="986" xr:uid="{00000000-0005-0000-0000-0000C5040000}"/>
    <cellStyle name="Normal 14 42" xfId="987" xr:uid="{00000000-0005-0000-0000-0000C6040000}"/>
    <cellStyle name="Normal 14 43" xfId="988" xr:uid="{00000000-0005-0000-0000-0000C7040000}"/>
    <cellStyle name="Normal 14 44" xfId="989" xr:uid="{00000000-0005-0000-0000-0000C8040000}"/>
    <cellStyle name="Normal 14 5" xfId="990" xr:uid="{00000000-0005-0000-0000-0000C9040000}"/>
    <cellStyle name="Normal 14 6" xfId="991" xr:uid="{00000000-0005-0000-0000-0000CA040000}"/>
    <cellStyle name="Normal 14 7" xfId="992" xr:uid="{00000000-0005-0000-0000-0000CB040000}"/>
    <cellStyle name="Normal 14 8" xfId="993" xr:uid="{00000000-0005-0000-0000-0000CC040000}"/>
    <cellStyle name="Normal 14 9" xfId="994" xr:uid="{00000000-0005-0000-0000-0000CD040000}"/>
    <cellStyle name="Normal 15" xfId="96" xr:uid="{00000000-0005-0000-0000-0000CE040000}"/>
    <cellStyle name="Normal 15 10" xfId="995" xr:uid="{00000000-0005-0000-0000-0000CF040000}"/>
    <cellStyle name="Normal 15 11" xfId="996" xr:uid="{00000000-0005-0000-0000-0000D0040000}"/>
    <cellStyle name="Normal 15 12" xfId="997" xr:uid="{00000000-0005-0000-0000-0000D1040000}"/>
    <cellStyle name="Normal 15 13" xfId="998" xr:uid="{00000000-0005-0000-0000-0000D2040000}"/>
    <cellStyle name="Normal 15 14" xfId="999" xr:uid="{00000000-0005-0000-0000-0000D3040000}"/>
    <cellStyle name="Normal 15 15" xfId="1000" xr:uid="{00000000-0005-0000-0000-0000D4040000}"/>
    <cellStyle name="Normal 15 16" xfId="1001" xr:uid="{00000000-0005-0000-0000-0000D5040000}"/>
    <cellStyle name="Normal 15 17" xfId="1002" xr:uid="{00000000-0005-0000-0000-0000D6040000}"/>
    <cellStyle name="Normal 15 18" xfId="1003" xr:uid="{00000000-0005-0000-0000-0000D7040000}"/>
    <cellStyle name="Normal 15 19" xfId="1004" xr:uid="{00000000-0005-0000-0000-0000D8040000}"/>
    <cellStyle name="Normal 15 2" xfId="1005" xr:uid="{00000000-0005-0000-0000-0000D9040000}"/>
    <cellStyle name="Normal 15 20" xfId="1006" xr:uid="{00000000-0005-0000-0000-0000DA040000}"/>
    <cellStyle name="Normal 15 21" xfId="1007" xr:uid="{00000000-0005-0000-0000-0000DB040000}"/>
    <cellStyle name="Normal 15 22" xfId="1008" xr:uid="{00000000-0005-0000-0000-0000DC040000}"/>
    <cellStyle name="Normal 15 23" xfId="1009" xr:uid="{00000000-0005-0000-0000-0000DD040000}"/>
    <cellStyle name="Normal 15 24" xfId="1010" xr:uid="{00000000-0005-0000-0000-0000DE040000}"/>
    <cellStyle name="Normal 15 25" xfId="1011" xr:uid="{00000000-0005-0000-0000-0000DF040000}"/>
    <cellStyle name="Normal 15 26" xfId="1012" xr:uid="{00000000-0005-0000-0000-0000E0040000}"/>
    <cellStyle name="Normal 15 27" xfId="1013" xr:uid="{00000000-0005-0000-0000-0000E1040000}"/>
    <cellStyle name="Normal 15 28" xfId="1014" xr:uid="{00000000-0005-0000-0000-0000E2040000}"/>
    <cellStyle name="Normal 15 29" xfId="1015" xr:uid="{00000000-0005-0000-0000-0000E3040000}"/>
    <cellStyle name="Normal 15 3" xfId="1016" xr:uid="{00000000-0005-0000-0000-0000E4040000}"/>
    <cellStyle name="Normal 15 30" xfId="1017" xr:uid="{00000000-0005-0000-0000-0000E5040000}"/>
    <cellStyle name="Normal 15 31" xfId="1018" xr:uid="{00000000-0005-0000-0000-0000E6040000}"/>
    <cellStyle name="Normal 15 32" xfId="1019" xr:uid="{00000000-0005-0000-0000-0000E7040000}"/>
    <cellStyle name="Normal 15 33" xfId="1020" xr:uid="{00000000-0005-0000-0000-0000E8040000}"/>
    <cellStyle name="Normal 15 34" xfId="1021" xr:uid="{00000000-0005-0000-0000-0000E9040000}"/>
    <cellStyle name="Normal 15 35" xfId="1022" xr:uid="{00000000-0005-0000-0000-0000EA040000}"/>
    <cellStyle name="Normal 15 36" xfId="1023" xr:uid="{00000000-0005-0000-0000-0000EB040000}"/>
    <cellStyle name="Normal 15 37" xfId="1024" xr:uid="{00000000-0005-0000-0000-0000EC040000}"/>
    <cellStyle name="Normal 15 38" xfId="1025" xr:uid="{00000000-0005-0000-0000-0000ED040000}"/>
    <cellStyle name="Normal 15 39" xfId="1026" xr:uid="{00000000-0005-0000-0000-0000EE040000}"/>
    <cellStyle name="Normal 15 4" xfId="1027" xr:uid="{00000000-0005-0000-0000-0000EF040000}"/>
    <cellStyle name="Normal 15 40" xfId="1028" xr:uid="{00000000-0005-0000-0000-0000F0040000}"/>
    <cellStyle name="Normal 15 41" xfId="1029" xr:uid="{00000000-0005-0000-0000-0000F1040000}"/>
    <cellStyle name="Normal 15 42" xfId="1030" xr:uid="{00000000-0005-0000-0000-0000F2040000}"/>
    <cellStyle name="Normal 15 43" xfId="1031" xr:uid="{00000000-0005-0000-0000-0000F3040000}"/>
    <cellStyle name="Normal 15 44" xfId="1032" xr:uid="{00000000-0005-0000-0000-0000F4040000}"/>
    <cellStyle name="Normal 15 5" xfId="1033" xr:uid="{00000000-0005-0000-0000-0000F5040000}"/>
    <cellStyle name="Normal 15 6" xfId="1034" xr:uid="{00000000-0005-0000-0000-0000F6040000}"/>
    <cellStyle name="Normal 15 7" xfId="1035" xr:uid="{00000000-0005-0000-0000-0000F7040000}"/>
    <cellStyle name="Normal 15 8" xfId="1036" xr:uid="{00000000-0005-0000-0000-0000F8040000}"/>
    <cellStyle name="Normal 15 9" xfId="1037" xr:uid="{00000000-0005-0000-0000-0000F9040000}"/>
    <cellStyle name="Normal 16" xfId="97" xr:uid="{00000000-0005-0000-0000-0000FA040000}"/>
    <cellStyle name="Normal 16 10" xfId="1038" xr:uid="{00000000-0005-0000-0000-0000FB040000}"/>
    <cellStyle name="Normal 16 11" xfId="1039" xr:uid="{00000000-0005-0000-0000-0000FC040000}"/>
    <cellStyle name="Normal 16 12" xfId="1040" xr:uid="{00000000-0005-0000-0000-0000FD040000}"/>
    <cellStyle name="Normal 16 13" xfId="1041" xr:uid="{00000000-0005-0000-0000-0000FE040000}"/>
    <cellStyle name="Normal 16 14" xfId="1042" xr:uid="{00000000-0005-0000-0000-0000FF040000}"/>
    <cellStyle name="Normal 16 15" xfId="1043" xr:uid="{00000000-0005-0000-0000-000000050000}"/>
    <cellStyle name="Normal 16 16" xfId="1044" xr:uid="{00000000-0005-0000-0000-000001050000}"/>
    <cellStyle name="Normal 16 17" xfId="1045" xr:uid="{00000000-0005-0000-0000-000002050000}"/>
    <cellStyle name="Normal 16 18" xfId="1046" xr:uid="{00000000-0005-0000-0000-000003050000}"/>
    <cellStyle name="Normal 16 19" xfId="1047" xr:uid="{00000000-0005-0000-0000-000004050000}"/>
    <cellStyle name="Normal 16 2" xfId="1048" xr:uid="{00000000-0005-0000-0000-000005050000}"/>
    <cellStyle name="Normal 16 20" xfId="1049" xr:uid="{00000000-0005-0000-0000-000006050000}"/>
    <cellStyle name="Normal 16 21" xfId="1050" xr:uid="{00000000-0005-0000-0000-000007050000}"/>
    <cellStyle name="Normal 16 22" xfId="1051" xr:uid="{00000000-0005-0000-0000-000008050000}"/>
    <cellStyle name="Normal 16 23" xfId="1052" xr:uid="{00000000-0005-0000-0000-000009050000}"/>
    <cellStyle name="Normal 16 24" xfId="1053" xr:uid="{00000000-0005-0000-0000-00000A050000}"/>
    <cellStyle name="Normal 16 25" xfId="1054" xr:uid="{00000000-0005-0000-0000-00000B050000}"/>
    <cellStyle name="Normal 16 26" xfId="1055" xr:uid="{00000000-0005-0000-0000-00000C050000}"/>
    <cellStyle name="Normal 16 27" xfId="1056" xr:uid="{00000000-0005-0000-0000-00000D050000}"/>
    <cellStyle name="Normal 16 28" xfId="1057" xr:uid="{00000000-0005-0000-0000-00000E050000}"/>
    <cellStyle name="Normal 16 29" xfId="1058" xr:uid="{00000000-0005-0000-0000-00000F050000}"/>
    <cellStyle name="Normal 16 3" xfId="1059" xr:uid="{00000000-0005-0000-0000-000010050000}"/>
    <cellStyle name="Normal 16 30" xfId="1060" xr:uid="{00000000-0005-0000-0000-000011050000}"/>
    <cellStyle name="Normal 16 31" xfId="1061" xr:uid="{00000000-0005-0000-0000-000012050000}"/>
    <cellStyle name="Normal 16 32" xfId="1062" xr:uid="{00000000-0005-0000-0000-000013050000}"/>
    <cellStyle name="Normal 16 33" xfId="1063" xr:uid="{00000000-0005-0000-0000-000014050000}"/>
    <cellStyle name="Normal 16 34" xfId="1064" xr:uid="{00000000-0005-0000-0000-000015050000}"/>
    <cellStyle name="Normal 16 35" xfId="1065" xr:uid="{00000000-0005-0000-0000-000016050000}"/>
    <cellStyle name="Normal 16 36" xfId="1066" xr:uid="{00000000-0005-0000-0000-000017050000}"/>
    <cellStyle name="Normal 16 37" xfId="1067" xr:uid="{00000000-0005-0000-0000-000018050000}"/>
    <cellStyle name="Normal 16 38" xfId="1068" xr:uid="{00000000-0005-0000-0000-000019050000}"/>
    <cellStyle name="Normal 16 39" xfId="1069" xr:uid="{00000000-0005-0000-0000-00001A050000}"/>
    <cellStyle name="Normal 16 4" xfId="1070" xr:uid="{00000000-0005-0000-0000-00001B050000}"/>
    <cellStyle name="Normal 16 40" xfId="1071" xr:uid="{00000000-0005-0000-0000-00001C050000}"/>
    <cellStyle name="Normal 16 41" xfId="1072" xr:uid="{00000000-0005-0000-0000-00001D050000}"/>
    <cellStyle name="Normal 16 42" xfId="1073" xr:uid="{00000000-0005-0000-0000-00001E050000}"/>
    <cellStyle name="Normal 16 43" xfId="1074" xr:uid="{00000000-0005-0000-0000-00001F050000}"/>
    <cellStyle name="Normal 16 44" xfId="1075" xr:uid="{00000000-0005-0000-0000-000020050000}"/>
    <cellStyle name="Normal 16 5" xfId="1076" xr:uid="{00000000-0005-0000-0000-000021050000}"/>
    <cellStyle name="Normal 16 6" xfId="1077" xr:uid="{00000000-0005-0000-0000-000022050000}"/>
    <cellStyle name="Normal 16 7" xfId="1078" xr:uid="{00000000-0005-0000-0000-000023050000}"/>
    <cellStyle name="Normal 16 8" xfId="1079" xr:uid="{00000000-0005-0000-0000-000024050000}"/>
    <cellStyle name="Normal 16 9" xfId="1080" xr:uid="{00000000-0005-0000-0000-000025050000}"/>
    <cellStyle name="Normal 17" xfId="98" xr:uid="{00000000-0005-0000-0000-000026050000}"/>
    <cellStyle name="Normal 17 10" xfId="1081" xr:uid="{00000000-0005-0000-0000-000027050000}"/>
    <cellStyle name="Normal 17 11" xfId="1082" xr:uid="{00000000-0005-0000-0000-000028050000}"/>
    <cellStyle name="Normal 17 12" xfId="1083" xr:uid="{00000000-0005-0000-0000-000029050000}"/>
    <cellStyle name="Normal 17 13" xfId="1084" xr:uid="{00000000-0005-0000-0000-00002A050000}"/>
    <cellStyle name="Normal 17 14" xfId="1085" xr:uid="{00000000-0005-0000-0000-00002B050000}"/>
    <cellStyle name="Normal 17 15" xfId="1086" xr:uid="{00000000-0005-0000-0000-00002C050000}"/>
    <cellStyle name="Normal 17 16" xfId="1087" xr:uid="{00000000-0005-0000-0000-00002D050000}"/>
    <cellStyle name="Normal 17 17" xfId="1088" xr:uid="{00000000-0005-0000-0000-00002E050000}"/>
    <cellStyle name="Normal 17 18" xfId="1089" xr:uid="{00000000-0005-0000-0000-00002F050000}"/>
    <cellStyle name="Normal 17 19" xfId="1090" xr:uid="{00000000-0005-0000-0000-000030050000}"/>
    <cellStyle name="Normal 17 2" xfId="1091" xr:uid="{00000000-0005-0000-0000-000031050000}"/>
    <cellStyle name="Normal 17 20" xfId="1092" xr:uid="{00000000-0005-0000-0000-000032050000}"/>
    <cellStyle name="Normal 17 21" xfId="1093" xr:uid="{00000000-0005-0000-0000-000033050000}"/>
    <cellStyle name="Normal 17 22" xfId="1094" xr:uid="{00000000-0005-0000-0000-000034050000}"/>
    <cellStyle name="Normal 17 23" xfId="1095" xr:uid="{00000000-0005-0000-0000-000035050000}"/>
    <cellStyle name="Normal 17 24" xfId="1096" xr:uid="{00000000-0005-0000-0000-000036050000}"/>
    <cellStyle name="Normal 17 25" xfId="1097" xr:uid="{00000000-0005-0000-0000-000037050000}"/>
    <cellStyle name="Normal 17 26" xfId="1098" xr:uid="{00000000-0005-0000-0000-000038050000}"/>
    <cellStyle name="Normal 17 27" xfId="1099" xr:uid="{00000000-0005-0000-0000-000039050000}"/>
    <cellStyle name="Normal 17 28" xfId="1100" xr:uid="{00000000-0005-0000-0000-00003A050000}"/>
    <cellStyle name="Normal 17 29" xfId="1101" xr:uid="{00000000-0005-0000-0000-00003B050000}"/>
    <cellStyle name="Normal 17 3" xfId="1102" xr:uid="{00000000-0005-0000-0000-00003C050000}"/>
    <cellStyle name="Normal 17 30" xfId="1103" xr:uid="{00000000-0005-0000-0000-00003D050000}"/>
    <cellStyle name="Normal 17 31" xfId="1104" xr:uid="{00000000-0005-0000-0000-00003E050000}"/>
    <cellStyle name="Normal 17 32" xfId="1105" xr:uid="{00000000-0005-0000-0000-00003F050000}"/>
    <cellStyle name="Normal 17 33" xfId="1106" xr:uid="{00000000-0005-0000-0000-000040050000}"/>
    <cellStyle name="Normal 17 34" xfId="1107" xr:uid="{00000000-0005-0000-0000-000041050000}"/>
    <cellStyle name="Normal 17 35" xfId="1108" xr:uid="{00000000-0005-0000-0000-000042050000}"/>
    <cellStyle name="Normal 17 36" xfId="1109" xr:uid="{00000000-0005-0000-0000-000043050000}"/>
    <cellStyle name="Normal 17 37" xfId="1110" xr:uid="{00000000-0005-0000-0000-000044050000}"/>
    <cellStyle name="Normal 17 38" xfId="1111" xr:uid="{00000000-0005-0000-0000-000045050000}"/>
    <cellStyle name="Normal 17 39" xfId="1112" xr:uid="{00000000-0005-0000-0000-000046050000}"/>
    <cellStyle name="Normal 17 4" xfId="1113" xr:uid="{00000000-0005-0000-0000-000047050000}"/>
    <cellStyle name="Normal 17 40" xfId="1114" xr:uid="{00000000-0005-0000-0000-000048050000}"/>
    <cellStyle name="Normal 17 41" xfId="1115" xr:uid="{00000000-0005-0000-0000-000049050000}"/>
    <cellStyle name="Normal 17 42" xfId="1116" xr:uid="{00000000-0005-0000-0000-00004A050000}"/>
    <cellStyle name="Normal 17 43" xfId="1117" xr:uid="{00000000-0005-0000-0000-00004B050000}"/>
    <cellStyle name="Normal 17 44" xfId="1118" xr:uid="{00000000-0005-0000-0000-00004C050000}"/>
    <cellStyle name="Normal 17 5" xfId="1119" xr:uid="{00000000-0005-0000-0000-00004D050000}"/>
    <cellStyle name="Normal 17 6" xfId="1120" xr:uid="{00000000-0005-0000-0000-00004E050000}"/>
    <cellStyle name="Normal 17 7" xfId="1121" xr:uid="{00000000-0005-0000-0000-00004F050000}"/>
    <cellStyle name="Normal 17 8" xfId="1122" xr:uid="{00000000-0005-0000-0000-000050050000}"/>
    <cellStyle name="Normal 17 9" xfId="1123" xr:uid="{00000000-0005-0000-0000-000051050000}"/>
    <cellStyle name="Normal 18" xfId="99" xr:uid="{00000000-0005-0000-0000-000052050000}"/>
    <cellStyle name="Normal 18 10" xfId="1124" xr:uid="{00000000-0005-0000-0000-000053050000}"/>
    <cellStyle name="Normal 18 11" xfId="1125" xr:uid="{00000000-0005-0000-0000-000054050000}"/>
    <cellStyle name="Normal 18 12" xfId="1126" xr:uid="{00000000-0005-0000-0000-000055050000}"/>
    <cellStyle name="Normal 18 13" xfId="1127" xr:uid="{00000000-0005-0000-0000-000056050000}"/>
    <cellStyle name="Normal 18 14" xfId="1128" xr:uid="{00000000-0005-0000-0000-000057050000}"/>
    <cellStyle name="Normal 18 15" xfId="1129" xr:uid="{00000000-0005-0000-0000-000058050000}"/>
    <cellStyle name="Normal 18 16" xfId="1130" xr:uid="{00000000-0005-0000-0000-000059050000}"/>
    <cellStyle name="Normal 18 17" xfId="1131" xr:uid="{00000000-0005-0000-0000-00005A050000}"/>
    <cellStyle name="Normal 18 18" xfId="1132" xr:uid="{00000000-0005-0000-0000-00005B050000}"/>
    <cellStyle name="Normal 18 19" xfId="1133" xr:uid="{00000000-0005-0000-0000-00005C050000}"/>
    <cellStyle name="Normal 18 2" xfId="1134" xr:uid="{00000000-0005-0000-0000-00005D050000}"/>
    <cellStyle name="Normal 18 20" xfId="1135" xr:uid="{00000000-0005-0000-0000-00005E050000}"/>
    <cellStyle name="Normal 18 21" xfId="1136" xr:uid="{00000000-0005-0000-0000-00005F050000}"/>
    <cellStyle name="Normal 18 22" xfId="1137" xr:uid="{00000000-0005-0000-0000-000060050000}"/>
    <cellStyle name="Normal 18 23" xfId="1138" xr:uid="{00000000-0005-0000-0000-000061050000}"/>
    <cellStyle name="Normal 18 24" xfId="1139" xr:uid="{00000000-0005-0000-0000-000062050000}"/>
    <cellStyle name="Normal 18 25" xfId="1140" xr:uid="{00000000-0005-0000-0000-000063050000}"/>
    <cellStyle name="Normal 18 26" xfId="1141" xr:uid="{00000000-0005-0000-0000-000064050000}"/>
    <cellStyle name="Normal 18 27" xfId="1142" xr:uid="{00000000-0005-0000-0000-000065050000}"/>
    <cellStyle name="Normal 18 28" xfId="1143" xr:uid="{00000000-0005-0000-0000-000066050000}"/>
    <cellStyle name="Normal 18 29" xfId="1144" xr:uid="{00000000-0005-0000-0000-000067050000}"/>
    <cellStyle name="Normal 18 3" xfId="1145" xr:uid="{00000000-0005-0000-0000-000068050000}"/>
    <cellStyle name="Normal 18 30" xfId="1146" xr:uid="{00000000-0005-0000-0000-000069050000}"/>
    <cellStyle name="Normal 18 31" xfId="1147" xr:uid="{00000000-0005-0000-0000-00006A050000}"/>
    <cellStyle name="Normal 18 32" xfId="1148" xr:uid="{00000000-0005-0000-0000-00006B050000}"/>
    <cellStyle name="Normal 18 33" xfId="1149" xr:uid="{00000000-0005-0000-0000-00006C050000}"/>
    <cellStyle name="Normal 18 34" xfId="1150" xr:uid="{00000000-0005-0000-0000-00006D050000}"/>
    <cellStyle name="Normal 18 35" xfId="1151" xr:uid="{00000000-0005-0000-0000-00006E050000}"/>
    <cellStyle name="Normal 18 36" xfId="1152" xr:uid="{00000000-0005-0000-0000-00006F050000}"/>
    <cellStyle name="Normal 18 37" xfId="1153" xr:uid="{00000000-0005-0000-0000-000070050000}"/>
    <cellStyle name="Normal 18 38" xfId="1154" xr:uid="{00000000-0005-0000-0000-000071050000}"/>
    <cellStyle name="Normal 18 39" xfId="1155" xr:uid="{00000000-0005-0000-0000-000072050000}"/>
    <cellStyle name="Normal 18 4" xfId="1156" xr:uid="{00000000-0005-0000-0000-000073050000}"/>
    <cellStyle name="Normal 18 40" xfId="1157" xr:uid="{00000000-0005-0000-0000-000074050000}"/>
    <cellStyle name="Normal 18 41" xfId="1158" xr:uid="{00000000-0005-0000-0000-000075050000}"/>
    <cellStyle name="Normal 18 42" xfId="1159" xr:uid="{00000000-0005-0000-0000-000076050000}"/>
    <cellStyle name="Normal 18 43" xfId="1160" xr:uid="{00000000-0005-0000-0000-000077050000}"/>
    <cellStyle name="Normal 18 44" xfId="1161" xr:uid="{00000000-0005-0000-0000-000078050000}"/>
    <cellStyle name="Normal 18 5" xfId="1162" xr:uid="{00000000-0005-0000-0000-000079050000}"/>
    <cellStyle name="Normal 18 6" xfId="1163" xr:uid="{00000000-0005-0000-0000-00007A050000}"/>
    <cellStyle name="Normal 18 7" xfId="1164" xr:uid="{00000000-0005-0000-0000-00007B050000}"/>
    <cellStyle name="Normal 18 8" xfId="1165" xr:uid="{00000000-0005-0000-0000-00007C050000}"/>
    <cellStyle name="Normal 18 9" xfId="1166" xr:uid="{00000000-0005-0000-0000-00007D050000}"/>
    <cellStyle name="Normal 19" xfId="100" xr:uid="{00000000-0005-0000-0000-00007E050000}"/>
    <cellStyle name="Normal 19 10" xfId="1167" xr:uid="{00000000-0005-0000-0000-00007F050000}"/>
    <cellStyle name="Normal 19 11" xfId="1168" xr:uid="{00000000-0005-0000-0000-000080050000}"/>
    <cellStyle name="Normal 19 12" xfId="1169" xr:uid="{00000000-0005-0000-0000-000081050000}"/>
    <cellStyle name="Normal 19 13" xfId="1170" xr:uid="{00000000-0005-0000-0000-000082050000}"/>
    <cellStyle name="Normal 19 14" xfId="1171" xr:uid="{00000000-0005-0000-0000-000083050000}"/>
    <cellStyle name="Normal 19 15" xfId="1172" xr:uid="{00000000-0005-0000-0000-000084050000}"/>
    <cellStyle name="Normal 19 16" xfId="1173" xr:uid="{00000000-0005-0000-0000-000085050000}"/>
    <cellStyle name="Normal 19 17" xfId="1174" xr:uid="{00000000-0005-0000-0000-000086050000}"/>
    <cellStyle name="Normal 19 18" xfId="1175" xr:uid="{00000000-0005-0000-0000-000087050000}"/>
    <cellStyle name="Normal 19 19" xfId="1176" xr:uid="{00000000-0005-0000-0000-000088050000}"/>
    <cellStyle name="Normal 19 2" xfId="1177" xr:uid="{00000000-0005-0000-0000-000089050000}"/>
    <cellStyle name="Normal 19 20" xfId="1178" xr:uid="{00000000-0005-0000-0000-00008A050000}"/>
    <cellStyle name="Normal 19 21" xfId="1179" xr:uid="{00000000-0005-0000-0000-00008B050000}"/>
    <cellStyle name="Normal 19 22" xfId="1180" xr:uid="{00000000-0005-0000-0000-00008C050000}"/>
    <cellStyle name="Normal 19 23" xfId="1181" xr:uid="{00000000-0005-0000-0000-00008D050000}"/>
    <cellStyle name="Normal 19 24" xfId="1182" xr:uid="{00000000-0005-0000-0000-00008E050000}"/>
    <cellStyle name="Normal 19 25" xfId="1183" xr:uid="{00000000-0005-0000-0000-00008F050000}"/>
    <cellStyle name="Normal 19 26" xfId="1184" xr:uid="{00000000-0005-0000-0000-000090050000}"/>
    <cellStyle name="Normal 19 27" xfId="1185" xr:uid="{00000000-0005-0000-0000-000091050000}"/>
    <cellStyle name="Normal 19 28" xfId="1186" xr:uid="{00000000-0005-0000-0000-000092050000}"/>
    <cellStyle name="Normal 19 29" xfId="1187" xr:uid="{00000000-0005-0000-0000-000093050000}"/>
    <cellStyle name="Normal 19 3" xfId="1188" xr:uid="{00000000-0005-0000-0000-000094050000}"/>
    <cellStyle name="Normal 19 30" xfId="1189" xr:uid="{00000000-0005-0000-0000-000095050000}"/>
    <cellStyle name="Normal 19 31" xfId="1190" xr:uid="{00000000-0005-0000-0000-000096050000}"/>
    <cellStyle name="Normal 19 32" xfId="1191" xr:uid="{00000000-0005-0000-0000-000097050000}"/>
    <cellStyle name="Normal 19 33" xfId="1192" xr:uid="{00000000-0005-0000-0000-000098050000}"/>
    <cellStyle name="Normal 19 34" xfId="1193" xr:uid="{00000000-0005-0000-0000-000099050000}"/>
    <cellStyle name="Normal 19 35" xfId="1194" xr:uid="{00000000-0005-0000-0000-00009A050000}"/>
    <cellStyle name="Normal 19 36" xfId="1195" xr:uid="{00000000-0005-0000-0000-00009B050000}"/>
    <cellStyle name="Normal 19 37" xfId="1196" xr:uid="{00000000-0005-0000-0000-00009C050000}"/>
    <cellStyle name="Normal 19 38" xfId="1197" xr:uid="{00000000-0005-0000-0000-00009D050000}"/>
    <cellStyle name="Normal 19 39" xfId="1198" xr:uid="{00000000-0005-0000-0000-00009E050000}"/>
    <cellStyle name="Normal 19 4" xfId="1199" xr:uid="{00000000-0005-0000-0000-00009F050000}"/>
    <cellStyle name="Normal 19 40" xfId="1200" xr:uid="{00000000-0005-0000-0000-0000A0050000}"/>
    <cellStyle name="Normal 19 41" xfId="1201" xr:uid="{00000000-0005-0000-0000-0000A1050000}"/>
    <cellStyle name="Normal 19 42" xfId="1202" xr:uid="{00000000-0005-0000-0000-0000A2050000}"/>
    <cellStyle name="Normal 19 43" xfId="1203" xr:uid="{00000000-0005-0000-0000-0000A3050000}"/>
    <cellStyle name="Normal 19 44" xfId="1204" xr:uid="{00000000-0005-0000-0000-0000A4050000}"/>
    <cellStyle name="Normal 19 5" xfId="1205" xr:uid="{00000000-0005-0000-0000-0000A5050000}"/>
    <cellStyle name="Normal 19 6" xfId="1206" xr:uid="{00000000-0005-0000-0000-0000A6050000}"/>
    <cellStyle name="Normal 19 7" xfId="1207" xr:uid="{00000000-0005-0000-0000-0000A7050000}"/>
    <cellStyle name="Normal 19 8" xfId="1208" xr:uid="{00000000-0005-0000-0000-0000A8050000}"/>
    <cellStyle name="Normal 19 9" xfId="1209" xr:uid="{00000000-0005-0000-0000-0000A9050000}"/>
    <cellStyle name="Normal 2" xfId="1" xr:uid="{00000000-0005-0000-0000-0000AA050000}"/>
    <cellStyle name="Normal 2 10" xfId="101" xr:uid="{00000000-0005-0000-0000-0000AB050000}"/>
    <cellStyle name="Normal 2 10 2" xfId="1210" xr:uid="{00000000-0005-0000-0000-0000AC050000}"/>
    <cellStyle name="Normal 2 10 2 2" xfId="3814" xr:uid="{00000000-0005-0000-0000-0000AD050000}"/>
    <cellStyle name="Normal 2 10 3" xfId="1211" xr:uid="{00000000-0005-0000-0000-0000AE050000}"/>
    <cellStyle name="Normal 2 10 4" xfId="1212" xr:uid="{00000000-0005-0000-0000-0000AF050000}"/>
    <cellStyle name="Normal 2 10 5" xfId="3805" xr:uid="{00000000-0005-0000-0000-0000B0050000}"/>
    <cellStyle name="Normal 2 11" xfId="102" xr:uid="{00000000-0005-0000-0000-0000B1050000}"/>
    <cellStyle name="Normal 2 11 2" xfId="1213" xr:uid="{00000000-0005-0000-0000-0000B2050000}"/>
    <cellStyle name="Normal 2 11 3" xfId="1214" xr:uid="{00000000-0005-0000-0000-0000B3050000}"/>
    <cellStyle name="Normal 2 11 4" xfId="1215" xr:uid="{00000000-0005-0000-0000-0000B4050000}"/>
    <cellStyle name="Normal 2 12" xfId="103" xr:uid="{00000000-0005-0000-0000-0000B5050000}"/>
    <cellStyle name="Normal 2 12 2" xfId="1216" xr:uid="{00000000-0005-0000-0000-0000B6050000}"/>
    <cellStyle name="Normal 2 12 3" xfId="1217" xr:uid="{00000000-0005-0000-0000-0000B7050000}"/>
    <cellStyle name="Normal 2 12 4" xfId="1218" xr:uid="{00000000-0005-0000-0000-0000B8050000}"/>
    <cellStyle name="Normal 2 13" xfId="104" xr:uid="{00000000-0005-0000-0000-0000B9050000}"/>
    <cellStyle name="Normal 2 13 2" xfId="1219" xr:uid="{00000000-0005-0000-0000-0000BA050000}"/>
    <cellStyle name="Normal 2 13 3" xfId="1220" xr:uid="{00000000-0005-0000-0000-0000BB050000}"/>
    <cellStyle name="Normal 2 13 4" xfId="1221" xr:uid="{00000000-0005-0000-0000-0000BC050000}"/>
    <cellStyle name="Normal 2 13 5" xfId="3962" xr:uid="{00000000-0005-0000-0000-0000BD050000}"/>
    <cellStyle name="Normal 2 14" xfId="105" xr:uid="{00000000-0005-0000-0000-0000BE050000}"/>
    <cellStyle name="Normal 2 14 2" xfId="1222" xr:uid="{00000000-0005-0000-0000-0000BF050000}"/>
    <cellStyle name="Normal 2 14 3" xfId="1223" xr:uid="{00000000-0005-0000-0000-0000C0050000}"/>
    <cellStyle name="Normal 2 14 4" xfId="1224" xr:uid="{00000000-0005-0000-0000-0000C1050000}"/>
    <cellStyle name="Normal 2 15" xfId="106" xr:uid="{00000000-0005-0000-0000-0000C2050000}"/>
    <cellStyle name="Normal 2 15 2" xfId="1225" xr:uid="{00000000-0005-0000-0000-0000C3050000}"/>
    <cellStyle name="Normal 2 15 3" xfId="1226" xr:uid="{00000000-0005-0000-0000-0000C4050000}"/>
    <cellStyle name="Normal 2 15 4" xfId="1227" xr:uid="{00000000-0005-0000-0000-0000C5050000}"/>
    <cellStyle name="Normal 2 16" xfId="107" xr:uid="{00000000-0005-0000-0000-0000C6050000}"/>
    <cellStyle name="Normal 2 16 2" xfId="1228" xr:uid="{00000000-0005-0000-0000-0000C7050000}"/>
    <cellStyle name="Normal 2 16 3" xfId="1229" xr:uid="{00000000-0005-0000-0000-0000C8050000}"/>
    <cellStyle name="Normal 2 16 4" xfId="1230" xr:uid="{00000000-0005-0000-0000-0000C9050000}"/>
    <cellStyle name="Normal 2 17" xfId="108" xr:uid="{00000000-0005-0000-0000-0000CA050000}"/>
    <cellStyle name="Normal 2 17 2" xfId="1231" xr:uid="{00000000-0005-0000-0000-0000CB050000}"/>
    <cellStyle name="Normal 2 17 3" xfId="1232" xr:uid="{00000000-0005-0000-0000-0000CC050000}"/>
    <cellStyle name="Normal 2 17 4" xfId="1233" xr:uid="{00000000-0005-0000-0000-0000CD050000}"/>
    <cellStyle name="Normal 2 18" xfId="109" xr:uid="{00000000-0005-0000-0000-0000CE050000}"/>
    <cellStyle name="Normal 2 18 2" xfId="1234" xr:uid="{00000000-0005-0000-0000-0000CF050000}"/>
    <cellStyle name="Normal 2 18 3" xfId="1235" xr:uid="{00000000-0005-0000-0000-0000D0050000}"/>
    <cellStyle name="Normal 2 18 4" xfId="1236" xr:uid="{00000000-0005-0000-0000-0000D1050000}"/>
    <cellStyle name="Normal 2 19" xfId="110" xr:uid="{00000000-0005-0000-0000-0000D2050000}"/>
    <cellStyle name="Normal 2 19 2" xfId="1237" xr:uid="{00000000-0005-0000-0000-0000D3050000}"/>
    <cellStyle name="Normal 2 19 3" xfId="1238" xr:uid="{00000000-0005-0000-0000-0000D4050000}"/>
    <cellStyle name="Normal 2 19 4" xfId="1239" xr:uid="{00000000-0005-0000-0000-0000D5050000}"/>
    <cellStyle name="Normal 2 2" xfId="34" xr:uid="{00000000-0005-0000-0000-0000D6050000}"/>
    <cellStyle name="Normal 2 2 2" xfId="1240" xr:uid="{00000000-0005-0000-0000-0000D7050000}"/>
    <cellStyle name="Normal 2 2 2 2 2" xfId="3789" xr:uid="{00000000-0005-0000-0000-0000D8050000}"/>
    <cellStyle name="Normal 2 2 3" xfId="1241" xr:uid="{00000000-0005-0000-0000-0000D9050000}"/>
    <cellStyle name="Normal 2 2 4" xfId="1242" xr:uid="{00000000-0005-0000-0000-0000DA050000}"/>
    <cellStyle name="Normal 2 2 5" xfId="3763" xr:uid="{00000000-0005-0000-0000-0000DB050000}"/>
    <cellStyle name="Normal 2 20" xfId="111" xr:uid="{00000000-0005-0000-0000-0000DC050000}"/>
    <cellStyle name="Normal 2 20 2" xfId="1243" xr:uid="{00000000-0005-0000-0000-0000DD050000}"/>
    <cellStyle name="Normal 2 20 3" xfId="1244" xr:uid="{00000000-0005-0000-0000-0000DE050000}"/>
    <cellStyle name="Normal 2 20 4" xfId="1245" xr:uid="{00000000-0005-0000-0000-0000DF050000}"/>
    <cellStyle name="Normal 2 21" xfId="112" xr:uid="{00000000-0005-0000-0000-0000E0050000}"/>
    <cellStyle name="Normal 2 21 2" xfId="1246" xr:uid="{00000000-0005-0000-0000-0000E1050000}"/>
    <cellStyle name="Normal 2 21 3" xfId="1247" xr:uid="{00000000-0005-0000-0000-0000E2050000}"/>
    <cellStyle name="Normal 2 21 4" xfId="1248" xr:uid="{00000000-0005-0000-0000-0000E3050000}"/>
    <cellStyle name="Normal 2 22" xfId="113" xr:uid="{00000000-0005-0000-0000-0000E4050000}"/>
    <cellStyle name="Normal 2 22 2" xfId="1249" xr:uid="{00000000-0005-0000-0000-0000E5050000}"/>
    <cellStyle name="Normal 2 22 3" xfId="1250" xr:uid="{00000000-0005-0000-0000-0000E6050000}"/>
    <cellStyle name="Normal 2 22 4" xfId="1251" xr:uid="{00000000-0005-0000-0000-0000E7050000}"/>
    <cellStyle name="Normal 2 23" xfId="114" xr:uid="{00000000-0005-0000-0000-0000E8050000}"/>
    <cellStyle name="Normal 2 23 2" xfId="1252" xr:uid="{00000000-0005-0000-0000-0000E9050000}"/>
    <cellStyle name="Normal 2 23 3" xfId="1253" xr:uid="{00000000-0005-0000-0000-0000EA050000}"/>
    <cellStyle name="Normal 2 23 4" xfId="1254" xr:uid="{00000000-0005-0000-0000-0000EB050000}"/>
    <cellStyle name="Normal 2 24" xfId="115" xr:uid="{00000000-0005-0000-0000-0000EC050000}"/>
    <cellStyle name="Normal 2 24 2" xfId="1255" xr:uid="{00000000-0005-0000-0000-0000ED050000}"/>
    <cellStyle name="Normal 2 24 3" xfId="1256" xr:uid="{00000000-0005-0000-0000-0000EE050000}"/>
    <cellStyle name="Normal 2 24 4" xfId="1257" xr:uid="{00000000-0005-0000-0000-0000EF050000}"/>
    <cellStyle name="Normal 2 25" xfId="116" xr:uid="{00000000-0005-0000-0000-0000F0050000}"/>
    <cellStyle name="Normal 2 25 2" xfId="1258" xr:uid="{00000000-0005-0000-0000-0000F1050000}"/>
    <cellStyle name="Normal 2 25 3" xfId="1259" xr:uid="{00000000-0005-0000-0000-0000F2050000}"/>
    <cellStyle name="Normal 2 25 4" xfId="1260" xr:uid="{00000000-0005-0000-0000-0000F3050000}"/>
    <cellStyle name="Normal 2 26" xfId="117" xr:uid="{00000000-0005-0000-0000-0000F4050000}"/>
    <cellStyle name="Normal 2 26 2" xfId="1261" xr:uid="{00000000-0005-0000-0000-0000F5050000}"/>
    <cellStyle name="Normal 2 26 3" xfId="1262" xr:uid="{00000000-0005-0000-0000-0000F6050000}"/>
    <cellStyle name="Normal 2 26 4" xfId="1263" xr:uid="{00000000-0005-0000-0000-0000F7050000}"/>
    <cellStyle name="Normal 2 27" xfId="118" xr:uid="{00000000-0005-0000-0000-0000F8050000}"/>
    <cellStyle name="Normal 2 27 2" xfId="1264" xr:uid="{00000000-0005-0000-0000-0000F9050000}"/>
    <cellStyle name="Normal 2 27 3" xfId="1265" xr:uid="{00000000-0005-0000-0000-0000FA050000}"/>
    <cellStyle name="Normal 2 27 4" xfId="1266" xr:uid="{00000000-0005-0000-0000-0000FB050000}"/>
    <cellStyle name="Normal 2 28" xfId="119" xr:uid="{00000000-0005-0000-0000-0000FC050000}"/>
    <cellStyle name="Normal 2 28 2" xfId="1267" xr:uid="{00000000-0005-0000-0000-0000FD050000}"/>
    <cellStyle name="Normal 2 28 3" xfId="1268" xr:uid="{00000000-0005-0000-0000-0000FE050000}"/>
    <cellStyle name="Normal 2 28 4" xfId="1269" xr:uid="{00000000-0005-0000-0000-0000FF050000}"/>
    <cellStyle name="Normal 2 29" xfId="120" xr:uid="{00000000-0005-0000-0000-000000060000}"/>
    <cellStyle name="Normal 2 29 2" xfId="1270" xr:uid="{00000000-0005-0000-0000-000001060000}"/>
    <cellStyle name="Normal 2 29 3" xfId="1271" xr:uid="{00000000-0005-0000-0000-000002060000}"/>
    <cellStyle name="Normal 2 29 4" xfId="1272" xr:uid="{00000000-0005-0000-0000-000003060000}"/>
    <cellStyle name="Normal 2 3" xfId="35" xr:uid="{00000000-0005-0000-0000-000004060000}"/>
    <cellStyle name="Normal 2 3 2" xfId="1273" xr:uid="{00000000-0005-0000-0000-000005060000}"/>
    <cellStyle name="Normal 2 3 2 2" xfId="4065" xr:uid="{00000000-0005-0000-0000-000006060000}"/>
    <cellStyle name="Normal 2 3 3" xfId="1274" xr:uid="{00000000-0005-0000-0000-000007060000}"/>
    <cellStyle name="Normal 2 3 4" xfId="1275" xr:uid="{00000000-0005-0000-0000-000008060000}"/>
    <cellStyle name="Normal 2 3_CUCARACHO" xfId="3722" xr:uid="{00000000-0005-0000-0000-000009060000}"/>
    <cellStyle name="Normal 2 30" xfId="1276" xr:uid="{00000000-0005-0000-0000-00000A060000}"/>
    <cellStyle name="Normal 2 30 2" xfId="1277" xr:uid="{00000000-0005-0000-0000-00000B060000}"/>
    <cellStyle name="Normal 2 30 3" xfId="1278" xr:uid="{00000000-0005-0000-0000-00000C060000}"/>
    <cellStyle name="Normal 2 30 4" xfId="1279" xr:uid="{00000000-0005-0000-0000-00000D060000}"/>
    <cellStyle name="Normal 2 31" xfId="1280" xr:uid="{00000000-0005-0000-0000-00000E060000}"/>
    <cellStyle name="Normal 2 31 2" xfId="1281" xr:uid="{00000000-0005-0000-0000-00000F060000}"/>
    <cellStyle name="Normal 2 31 3" xfId="1282" xr:uid="{00000000-0005-0000-0000-000010060000}"/>
    <cellStyle name="Normal 2 31 4" xfId="1283" xr:uid="{00000000-0005-0000-0000-000011060000}"/>
    <cellStyle name="Normal 2 32" xfId="1284" xr:uid="{00000000-0005-0000-0000-000012060000}"/>
    <cellStyle name="Normal 2 32 2" xfId="1285" xr:uid="{00000000-0005-0000-0000-000013060000}"/>
    <cellStyle name="Normal 2 32 3" xfId="1286" xr:uid="{00000000-0005-0000-0000-000014060000}"/>
    <cellStyle name="Normal 2 32 4" xfId="1287" xr:uid="{00000000-0005-0000-0000-000015060000}"/>
    <cellStyle name="Normal 2 33" xfId="1288" xr:uid="{00000000-0005-0000-0000-000016060000}"/>
    <cellStyle name="Normal 2 33 2" xfId="1289" xr:uid="{00000000-0005-0000-0000-000017060000}"/>
    <cellStyle name="Normal 2 33 3" xfId="1290" xr:uid="{00000000-0005-0000-0000-000018060000}"/>
    <cellStyle name="Normal 2 33 4" xfId="1291" xr:uid="{00000000-0005-0000-0000-000019060000}"/>
    <cellStyle name="Normal 2 34" xfId="1292" xr:uid="{00000000-0005-0000-0000-00001A060000}"/>
    <cellStyle name="Normal 2 34 2" xfId="1293" xr:uid="{00000000-0005-0000-0000-00001B060000}"/>
    <cellStyle name="Normal 2 34 3" xfId="1294" xr:uid="{00000000-0005-0000-0000-00001C060000}"/>
    <cellStyle name="Normal 2 34 4" xfId="1295" xr:uid="{00000000-0005-0000-0000-00001D060000}"/>
    <cellStyle name="Normal 2 35" xfId="1296" xr:uid="{00000000-0005-0000-0000-00001E060000}"/>
    <cellStyle name="Normal 2 35 2" xfId="1297" xr:uid="{00000000-0005-0000-0000-00001F060000}"/>
    <cellStyle name="Normal 2 35 3" xfId="1298" xr:uid="{00000000-0005-0000-0000-000020060000}"/>
    <cellStyle name="Normal 2 35 4" xfId="1299" xr:uid="{00000000-0005-0000-0000-000021060000}"/>
    <cellStyle name="Normal 2 36" xfId="1300" xr:uid="{00000000-0005-0000-0000-000022060000}"/>
    <cellStyle name="Normal 2 36 2" xfId="1301" xr:uid="{00000000-0005-0000-0000-000023060000}"/>
    <cellStyle name="Normal 2 36 3" xfId="1302" xr:uid="{00000000-0005-0000-0000-000024060000}"/>
    <cellStyle name="Normal 2 36 4" xfId="1303" xr:uid="{00000000-0005-0000-0000-000025060000}"/>
    <cellStyle name="Normal 2 37" xfId="1304" xr:uid="{00000000-0005-0000-0000-000026060000}"/>
    <cellStyle name="Normal 2 37 2" xfId="1305" xr:uid="{00000000-0005-0000-0000-000027060000}"/>
    <cellStyle name="Normal 2 37 3" xfId="1306" xr:uid="{00000000-0005-0000-0000-000028060000}"/>
    <cellStyle name="Normal 2 37 4" xfId="1307" xr:uid="{00000000-0005-0000-0000-000029060000}"/>
    <cellStyle name="Normal 2 38" xfId="1308" xr:uid="{00000000-0005-0000-0000-00002A060000}"/>
    <cellStyle name="Normal 2 38 2" xfId="1309" xr:uid="{00000000-0005-0000-0000-00002B060000}"/>
    <cellStyle name="Normal 2 38 3" xfId="1310" xr:uid="{00000000-0005-0000-0000-00002C060000}"/>
    <cellStyle name="Normal 2 38 4" xfId="1311" xr:uid="{00000000-0005-0000-0000-00002D060000}"/>
    <cellStyle name="Normal 2 39" xfId="1312" xr:uid="{00000000-0005-0000-0000-00002E060000}"/>
    <cellStyle name="Normal 2 39 2" xfId="1313" xr:uid="{00000000-0005-0000-0000-00002F060000}"/>
    <cellStyle name="Normal 2 39 3" xfId="1314" xr:uid="{00000000-0005-0000-0000-000030060000}"/>
    <cellStyle name="Normal 2 39 4" xfId="1315" xr:uid="{00000000-0005-0000-0000-000031060000}"/>
    <cellStyle name="Normal 2 4" xfId="121" xr:uid="{00000000-0005-0000-0000-000032060000}"/>
    <cellStyle name="Normal 2 4 2" xfId="141" xr:uid="{00000000-0005-0000-0000-000033060000}"/>
    <cellStyle name="Normal 2 4 3" xfId="1316" xr:uid="{00000000-0005-0000-0000-000034060000}"/>
    <cellStyle name="Normal 2 4 4" xfId="1317" xr:uid="{00000000-0005-0000-0000-000035060000}"/>
    <cellStyle name="Normal 2 4_CUCARACHO" xfId="3723" xr:uid="{00000000-0005-0000-0000-000036060000}"/>
    <cellStyle name="Normal 2 40" xfId="1318" xr:uid="{00000000-0005-0000-0000-000037060000}"/>
    <cellStyle name="Normal 2 40 2" xfId="1319" xr:uid="{00000000-0005-0000-0000-000038060000}"/>
    <cellStyle name="Normal 2 40 3" xfId="1320" xr:uid="{00000000-0005-0000-0000-000039060000}"/>
    <cellStyle name="Normal 2 40 4" xfId="1321" xr:uid="{00000000-0005-0000-0000-00003A060000}"/>
    <cellStyle name="Normal 2 41" xfId="1322" xr:uid="{00000000-0005-0000-0000-00003B060000}"/>
    <cellStyle name="Normal 2 42" xfId="1323" xr:uid="{00000000-0005-0000-0000-00003C060000}"/>
    <cellStyle name="Normal 2 43" xfId="1324" xr:uid="{00000000-0005-0000-0000-00003D060000}"/>
    <cellStyle name="Normal 2 44" xfId="1325" xr:uid="{00000000-0005-0000-0000-00003E060000}"/>
    <cellStyle name="Normal 2 45" xfId="1326" xr:uid="{00000000-0005-0000-0000-00003F060000}"/>
    <cellStyle name="Normal 2 46" xfId="1327" xr:uid="{00000000-0005-0000-0000-000040060000}"/>
    <cellStyle name="Normal 2 47" xfId="1328" xr:uid="{00000000-0005-0000-0000-000041060000}"/>
    <cellStyle name="Normal 2 48" xfId="1329" xr:uid="{00000000-0005-0000-0000-000042060000}"/>
    <cellStyle name="Normal 2 49" xfId="1330" xr:uid="{00000000-0005-0000-0000-000043060000}"/>
    <cellStyle name="Normal 2 5" xfId="122" xr:uid="{00000000-0005-0000-0000-000044060000}"/>
    <cellStyle name="Normal 2 5 2" xfId="1331" xr:uid="{00000000-0005-0000-0000-000045060000}"/>
    <cellStyle name="Normal 2 5 3" xfId="1332" xr:uid="{00000000-0005-0000-0000-000046060000}"/>
    <cellStyle name="Normal 2 5 4" xfId="1333" xr:uid="{00000000-0005-0000-0000-000047060000}"/>
    <cellStyle name="Normal 2 50" xfId="1334" xr:uid="{00000000-0005-0000-0000-000048060000}"/>
    <cellStyle name="Normal 2 51" xfId="1335" xr:uid="{00000000-0005-0000-0000-000049060000}"/>
    <cellStyle name="Normal 2 52" xfId="3798" xr:uid="{00000000-0005-0000-0000-00004A060000}"/>
    <cellStyle name="Normal 2 53" xfId="3808" xr:uid="{00000000-0005-0000-0000-00004B060000}"/>
    <cellStyle name="Normal 2 54" xfId="3833" xr:uid="{00000000-0005-0000-0000-00004C060000}"/>
    <cellStyle name="Normal 2 55" xfId="3853" xr:uid="{00000000-0005-0000-0000-00004D060000}"/>
    <cellStyle name="Normal 2 56" xfId="3851" xr:uid="{00000000-0005-0000-0000-00004E060000}"/>
    <cellStyle name="Normal 2 57" xfId="3860" xr:uid="{00000000-0005-0000-0000-00004F060000}"/>
    <cellStyle name="Normal 2 58" xfId="3864" xr:uid="{00000000-0005-0000-0000-000050060000}"/>
    <cellStyle name="Normal 2 59" xfId="3861" xr:uid="{00000000-0005-0000-0000-000051060000}"/>
    <cellStyle name="Normal 2 6" xfId="123" xr:uid="{00000000-0005-0000-0000-000052060000}"/>
    <cellStyle name="Normal 2 6 2" xfId="1336" xr:uid="{00000000-0005-0000-0000-000053060000}"/>
    <cellStyle name="Normal 2 6 3" xfId="1337" xr:uid="{00000000-0005-0000-0000-000054060000}"/>
    <cellStyle name="Normal 2 6 4" xfId="1338" xr:uid="{00000000-0005-0000-0000-000055060000}"/>
    <cellStyle name="Normal 2 60" xfId="3872" xr:uid="{00000000-0005-0000-0000-000056060000}"/>
    <cellStyle name="Normal 2 61" xfId="3863" xr:uid="{00000000-0005-0000-0000-000057060000}"/>
    <cellStyle name="Normal 2 62" xfId="3873" xr:uid="{00000000-0005-0000-0000-000058060000}"/>
    <cellStyle name="Normal 2 63" xfId="3867" xr:uid="{00000000-0005-0000-0000-000059060000}"/>
    <cellStyle name="Normal 2 64" xfId="3882" xr:uid="{00000000-0005-0000-0000-00005A060000}"/>
    <cellStyle name="Normal 2 65" xfId="3987" xr:uid="{00000000-0005-0000-0000-00005B060000}"/>
    <cellStyle name="Normal 2 66" xfId="4089" xr:uid="{00000000-0005-0000-0000-00005C060000}"/>
    <cellStyle name="Normal 2 67" xfId="3895" xr:uid="{00000000-0005-0000-0000-00005D060000}"/>
    <cellStyle name="Normal 2 68" xfId="4014" xr:uid="{00000000-0005-0000-0000-00005E060000}"/>
    <cellStyle name="Normal 2 69" xfId="4128" xr:uid="{00000000-0005-0000-0000-00005F060000}"/>
    <cellStyle name="Normal 2 7" xfId="124" xr:uid="{00000000-0005-0000-0000-000060060000}"/>
    <cellStyle name="Normal 2 7 2" xfId="1339" xr:uid="{00000000-0005-0000-0000-000061060000}"/>
    <cellStyle name="Normal 2 7 3" xfId="1340" xr:uid="{00000000-0005-0000-0000-000062060000}"/>
    <cellStyle name="Normal 2 7 4" xfId="1341" xr:uid="{00000000-0005-0000-0000-000063060000}"/>
    <cellStyle name="Normal 2 70" xfId="4112" xr:uid="{00000000-0005-0000-0000-000064060000}"/>
    <cellStyle name="Normal 2 71" xfId="4145" xr:uid="{00000000-0005-0000-0000-000065060000}"/>
    <cellStyle name="Normal 2 72" xfId="4116" xr:uid="{00000000-0005-0000-0000-000066060000}"/>
    <cellStyle name="Normal 2 73" xfId="4123" xr:uid="{00000000-0005-0000-0000-000067060000}"/>
    <cellStyle name="Normal 2 74" xfId="4157" xr:uid="{00000000-0005-0000-0000-000068060000}"/>
    <cellStyle name="Normal 2 75" xfId="4178" xr:uid="{00000000-0005-0000-0000-000069060000}"/>
    <cellStyle name="Normal 2 76" xfId="4173" xr:uid="{00000000-0005-0000-0000-00006A060000}"/>
    <cellStyle name="Normal 2 8" xfId="125" xr:uid="{00000000-0005-0000-0000-00006B060000}"/>
    <cellStyle name="Normal 2 8 2" xfId="1342" xr:uid="{00000000-0005-0000-0000-00006C060000}"/>
    <cellStyle name="Normal 2 8 3" xfId="1343" xr:uid="{00000000-0005-0000-0000-00006D060000}"/>
    <cellStyle name="Normal 2 8 4" xfId="1344" xr:uid="{00000000-0005-0000-0000-00006E060000}"/>
    <cellStyle name="Normal 2 9" xfId="126" xr:uid="{00000000-0005-0000-0000-00006F060000}"/>
    <cellStyle name="Normal 2 9 2" xfId="1345" xr:uid="{00000000-0005-0000-0000-000070060000}"/>
    <cellStyle name="Normal 2 9 3" xfId="1346" xr:uid="{00000000-0005-0000-0000-000071060000}"/>
    <cellStyle name="Normal 2 9 4" xfId="1347" xr:uid="{00000000-0005-0000-0000-000072060000}"/>
    <cellStyle name="Normal 2_APU NO PREVISTOS MTTO" xfId="3964" xr:uid="{00000000-0005-0000-0000-000073060000}"/>
    <cellStyle name="Normal 20" xfId="1348" xr:uid="{00000000-0005-0000-0000-000074060000}"/>
    <cellStyle name="Normal 20 2" xfId="1349" xr:uid="{00000000-0005-0000-0000-000075060000}"/>
    <cellStyle name="Normal 20 3" xfId="1350" xr:uid="{00000000-0005-0000-0000-000076060000}"/>
    <cellStyle name="Normal 20 4" xfId="1351" xr:uid="{00000000-0005-0000-0000-000077060000}"/>
    <cellStyle name="Normal 21" xfId="1352" xr:uid="{00000000-0005-0000-0000-000078060000}"/>
    <cellStyle name="Normal 21 10" xfId="1353" xr:uid="{00000000-0005-0000-0000-000079060000}"/>
    <cellStyle name="Normal 21 11" xfId="1354" xr:uid="{00000000-0005-0000-0000-00007A060000}"/>
    <cellStyle name="Normal 21 12" xfId="1355" xr:uid="{00000000-0005-0000-0000-00007B060000}"/>
    <cellStyle name="Normal 21 13" xfId="1356" xr:uid="{00000000-0005-0000-0000-00007C060000}"/>
    <cellStyle name="Normal 21 14" xfId="1357" xr:uid="{00000000-0005-0000-0000-00007D060000}"/>
    <cellStyle name="Normal 21 15" xfId="1358" xr:uid="{00000000-0005-0000-0000-00007E060000}"/>
    <cellStyle name="Normal 21 16" xfId="1359" xr:uid="{00000000-0005-0000-0000-00007F060000}"/>
    <cellStyle name="Normal 21 17" xfId="1360" xr:uid="{00000000-0005-0000-0000-000080060000}"/>
    <cellStyle name="Normal 21 18" xfId="1361" xr:uid="{00000000-0005-0000-0000-000081060000}"/>
    <cellStyle name="Normal 21 19" xfId="1362" xr:uid="{00000000-0005-0000-0000-000082060000}"/>
    <cellStyle name="Normal 21 2" xfId="1363" xr:uid="{00000000-0005-0000-0000-000083060000}"/>
    <cellStyle name="Normal 21 20" xfId="1364" xr:uid="{00000000-0005-0000-0000-000084060000}"/>
    <cellStyle name="Normal 21 21" xfId="1365" xr:uid="{00000000-0005-0000-0000-000085060000}"/>
    <cellStyle name="Normal 21 22" xfId="1366" xr:uid="{00000000-0005-0000-0000-000086060000}"/>
    <cellStyle name="Normal 21 23" xfId="1367" xr:uid="{00000000-0005-0000-0000-000087060000}"/>
    <cellStyle name="Normal 21 24" xfId="1368" xr:uid="{00000000-0005-0000-0000-000088060000}"/>
    <cellStyle name="Normal 21 25" xfId="1369" xr:uid="{00000000-0005-0000-0000-000089060000}"/>
    <cellStyle name="Normal 21 26" xfId="1370" xr:uid="{00000000-0005-0000-0000-00008A060000}"/>
    <cellStyle name="Normal 21 27" xfId="1371" xr:uid="{00000000-0005-0000-0000-00008B060000}"/>
    <cellStyle name="Normal 21 28" xfId="1372" xr:uid="{00000000-0005-0000-0000-00008C060000}"/>
    <cellStyle name="Normal 21 29" xfId="1373" xr:uid="{00000000-0005-0000-0000-00008D060000}"/>
    <cellStyle name="Normal 21 3" xfId="1374" xr:uid="{00000000-0005-0000-0000-00008E060000}"/>
    <cellStyle name="Normal 21 30" xfId="1375" xr:uid="{00000000-0005-0000-0000-00008F060000}"/>
    <cellStyle name="Normal 21 31" xfId="1376" xr:uid="{00000000-0005-0000-0000-000090060000}"/>
    <cellStyle name="Normal 21 32" xfId="1377" xr:uid="{00000000-0005-0000-0000-000091060000}"/>
    <cellStyle name="Normal 21 33" xfId="1378" xr:uid="{00000000-0005-0000-0000-000092060000}"/>
    <cellStyle name="Normal 21 34" xfId="1379" xr:uid="{00000000-0005-0000-0000-000093060000}"/>
    <cellStyle name="Normal 21 35" xfId="1380" xr:uid="{00000000-0005-0000-0000-000094060000}"/>
    <cellStyle name="Normal 21 36" xfId="1381" xr:uid="{00000000-0005-0000-0000-000095060000}"/>
    <cellStyle name="Normal 21 37" xfId="1382" xr:uid="{00000000-0005-0000-0000-000096060000}"/>
    <cellStyle name="Normal 21 38" xfId="1383" xr:uid="{00000000-0005-0000-0000-000097060000}"/>
    <cellStyle name="Normal 21 39" xfId="1384" xr:uid="{00000000-0005-0000-0000-000098060000}"/>
    <cellStyle name="Normal 21 4" xfId="1385" xr:uid="{00000000-0005-0000-0000-000099060000}"/>
    <cellStyle name="Normal 21 40" xfId="1386" xr:uid="{00000000-0005-0000-0000-00009A060000}"/>
    <cellStyle name="Normal 21 41" xfId="1387" xr:uid="{00000000-0005-0000-0000-00009B060000}"/>
    <cellStyle name="Normal 21 42" xfId="1388" xr:uid="{00000000-0005-0000-0000-00009C060000}"/>
    <cellStyle name="Normal 21 43" xfId="1389" xr:uid="{00000000-0005-0000-0000-00009D060000}"/>
    <cellStyle name="Normal 21 44" xfId="1390" xr:uid="{00000000-0005-0000-0000-00009E060000}"/>
    <cellStyle name="Normal 21 5" xfId="1391" xr:uid="{00000000-0005-0000-0000-00009F060000}"/>
    <cellStyle name="Normal 21 6" xfId="1392" xr:uid="{00000000-0005-0000-0000-0000A0060000}"/>
    <cellStyle name="Normal 21 7" xfId="1393" xr:uid="{00000000-0005-0000-0000-0000A1060000}"/>
    <cellStyle name="Normal 21 8" xfId="1394" xr:uid="{00000000-0005-0000-0000-0000A2060000}"/>
    <cellStyle name="Normal 21 9" xfId="1395" xr:uid="{00000000-0005-0000-0000-0000A3060000}"/>
    <cellStyle name="Normal 22" xfId="1396" xr:uid="{00000000-0005-0000-0000-0000A4060000}"/>
    <cellStyle name="Normal 22 10" xfId="1397" xr:uid="{00000000-0005-0000-0000-0000A5060000}"/>
    <cellStyle name="Normal 22 11" xfId="1398" xr:uid="{00000000-0005-0000-0000-0000A6060000}"/>
    <cellStyle name="Normal 22 12" xfId="1399" xr:uid="{00000000-0005-0000-0000-0000A7060000}"/>
    <cellStyle name="Normal 22 13" xfId="1400" xr:uid="{00000000-0005-0000-0000-0000A8060000}"/>
    <cellStyle name="Normal 22 14" xfId="1401" xr:uid="{00000000-0005-0000-0000-0000A9060000}"/>
    <cellStyle name="Normal 22 15" xfId="1402" xr:uid="{00000000-0005-0000-0000-0000AA060000}"/>
    <cellStyle name="Normal 22 16" xfId="1403" xr:uid="{00000000-0005-0000-0000-0000AB060000}"/>
    <cellStyle name="Normal 22 17" xfId="1404" xr:uid="{00000000-0005-0000-0000-0000AC060000}"/>
    <cellStyle name="Normal 22 18" xfId="1405" xr:uid="{00000000-0005-0000-0000-0000AD060000}"/>
    <cellStyle name="Normal 22 19" xfId="1406" xr:uid="{00000000-0005-0000-0000-0000AE060000}"/>
    <cellStyle name="Normal 22 2" xfId="1407" xr:uid="{00000000-0005-0000-0000-0000AF060000}"/>
    <cellStyle name="Normal 22 20" xfId="1408" xr:uid="{00000000-0005-0000-0000-0000B0060000}"/>
    <cellStyle name="Normal 22 21" xfId="1409" xr:uid="{00000000-0005-0000-0000-0000B1060000}"/>
    <cellStyle name="Normal 22 22" xfId="1410" xr:uid="{00000000-0005-0000-0000-0000B2060000}"/>
    <cellStyle name="Normal 22 23" xfId="1411" xr:uid="{00000000-0005-0000-0000-0000B3060000}"/>
    <cellStyle name="Normal 22 24" xfId="1412" xr:uid="{00000000-0005-0000-0000-0000B4060000}"/>
    <cellStyle name="Normal 22 25" xfId="1413" xr:uid="{00000000-0005-0000-0000-0000B5060000}"/>
    <cellStyle name="Normal 22 26" xfId="1414" xr:uid="{00000000-0005-0000-0000-0000B6060000}"/>
    <cellStyle name="Normal 22 27" xfId="1415" xr:uid="{00000000-0005-0000-0000-0000B7060000}"/>
    <cellStyle name="Normal 22 28" xfId="1416" xr:uid="{00000000-0005-0000-0000-0000B8060000}"/>
    <cellStyle name="Normal 22 29" xfId="1417" xr:uid="{00000000-0005-0000-0000-0000B9060000}"/>
    <cellStyle name="Normal 22 3" xfId="1418" xr:uid="{00000000-0005-0000-0000-0000BA060000}"/>
    <cellStyle name="Normal 22 30" xfId="1419" xr:uid="{00000000-0005-0000-0000-0000BB060000}"/>
    <cellStyle name="Normal 22 31" xfId="1420" xr:uid="{00000000-0005-0000-0000-0000BC060000}"/>
    <cellStyle name="Normal 22 32" xfId="1421" xr:uid="{00000000-0005-0000-0000-0000BD060000}"/>
    <cellStyle name="Normal 22 33" xfId="1422" xr:uid="{00000000-0005-0000-0000-0000BE060000}"/>
    <cellStyle name="Normal 22 34" xfId="1423" xr:uid="{00000000-0005-0000-0000-0000BF060000}"/>
    <cellStyle name="Normal 22 35" xfId="1424" xr:uid="{00000000-0005-0000-0000-0000C0060000}"/>
    <cellStyle name="Normal 22 36" xfId="1425" xr:uid="{00000000-0005-0000-0000-0000C1060000}"/>
    <cellStyle name="Normal 22 37" xfId="1426" xr:uid="{00000000-0005-0000-0000-0000C2060000}"/>
    <cellStyle name="Normal 22 38" xfId="1427" xr:uid="{00000000-0005-0000-0000-0000C3060000}"/>
    <cellStyle name="Normal 22 39" xfId="1428" xr:uid="{00000000-0005-0000-0000-0000C4060000}"/>
    <cellStyle name="Normal 22 4" xfId="1429" xr:uid="{00000000-0005-0000-0000-0000C5060000}"/>
    <cellStyle name="Normal 22 40" xfId="1430" xr:uid="{00000000-0005-0000-0000-0000C6060000}"/>
    <cellStyle name="Normal 22 41" xfId="1431" xr:uid="{00000000-0005-0000-0000-0000C7060000}"/>
    <cellStyle name="Normal 22 42" xfId="1432" xr:uid="{00000000-0005-0000-0000-0000C8060000}"/>
    <cellStyle name="Normal 22 43" xfId="1433" xr:uid="{00000000-0005-0000-0000-0000C9060000}"/>
    <cellStyle name="Normal 22 44" xfId="1434" xr:uid="{00000000-0005-0000-0000-0000CA060000}"/>
    <cellStyle name="Normal 22 5" xfId="1435" xr:uid="{00000000-0005-0000-0000-0000CB060000}"/>
    <cellStyle name="Normal 22 6" xfId="1436" xr:uid="{00000000-0005-0000-0000-0000CC060000}"/>
    <cellStyle name="Normal 22 7" xfId="1437" xr:uid="{00000000-0005-0000-0000-0000CD060000}"/>
    <cellStyle name="Normal 22 8" xfId="1438" xr:uid="{00000000-0005-0000-0000-0000CE060000}"/>
    <cellStyle name="Normal 22 9" xfId="1439" xr:uid="{00000000-0005-0000-0000-0000CF060000}"/>
    <cellStyle name="Normal 23" xfId="127" xr:uid="{00000000-0005-0000-0000-0000D0060000}"/>
    <cellStyle name="Normal 23 10" xfId="1440" xr:uid="{00000000-0005-0000-0000-0000D1060000}"/>
    <cellStyle name="Normal 23 11" xfId="1441" xr:uid="{00000000-0005-0000-0000-0000D2060000}"/>
    <cellStyle name="Normal 23 12" xfId="1442" xr:uid="{00000000-0005-0000-0000-0000D3060000}"/>
    <cellStyle name="Normal 23 13" xfId="1443" xr:uid="{00000000-0005-0000-0000-0000D4060000}"/>
    <cellStyle name="Normal 23 14" xfId="1444" xr:uid="{00000000-0005-0000-0000-0000D5060000}"/>
    <cellStyle name="Normal 23 15" xfId="1445" xr:uid="{00000000-0005-0000-0000-0000D6060000}"/>
    <cellStyle name="Normal 23 16" xfId="1446" xr:uid="{00000000-0005-0000-0000-0000D7060000}"/>
    <cellStyle name="Normal 23 17" xfId="1447" xr:uid="{00000000-0005-0000-0000-0000D8060000}"/>
    <cellStyle name="Normal 23 18" xfId="1448" xr:uid="{00000000-0005-0000-0000-0000D9060000}"/>
    <cellStyle name="Normal 23 19" xfId="1449" xr:uid="{00000000-0005-0000-0000-0000DA060000}"/>
    <cellStyle name="Normal 23 2" xfId="1450" xr:uid="{00000000-0005-0000-0000-0000DB060000}"/>
    <cellStyle name="Normal 23 20" xfId="1451" xr:uid="{00000000-0005-0000-0000-0000DC060000}"/>
    <cellStyle name="Normal 23 21" xfId="1452" xr:uid="{00000000-0005-0000-0000-0000DD060000}"/>
    <cellStyle name="Normal 23 22" xfId="1453" xr:uid="{00000000-0005-0000-0000-0000DE060000}"/>
    <cellStyle name="Normal 23 23" xfId="1454" xr:uid="{00000000-0005-0000-0000-0000DF060000}"/>
    <cellStyle name="Normal 23 24" xfId="1455" xr:uid="{00000000-0005-0000-0000-0000E0060000}"/>
    <cellStyle name="Normal 23 25" xfId="1456" xr:uid="{00000000-0005-0000-0000-0000E1060000}"/>
    <cellStyle name="Normal 23 26" xfId="1457" xr:uid="{00000000-0005-0000-0000-0000E2060000}"/>
    <cellStyle name="Normal 23 27" xfId="1458" xr:uid="{00000000-0005-0000-0000-0000E3060000}"/>
    <cellStyle name="Normal 23 28" xfId="1459" xr:uid="{00000000-0005-0000-0000-0000E4060000}"/>
    <cellStyle name="Normal 23 29" xfId="1460" xr:uid="{00000000-0005-0000-0000-0000E5060000}"/>
    <cellStyle name="Normal 23 3" xfId="1461" xr:uid="{00000000-0005-0000-0000-0000E6060000}"/>
    <cellStyle name="Normal 23 30" xfId="1462" xr:uid="{00000000-0005-0000-0000-0000E7060000}"/>
    <cellStyle name="Normal 23 31" xfId="1463" xr:uid="{00000000-0005-0000-0000-0000E8060000}"/>
    <cellStyle name="Normal 23 32" xfId="1464" xr:uid="{00000000-0005-0000-0000-0000E9060000}"/>
    <cellStyle name="Normal 23 33" xfId="1465" xr:uid="{00000000-0005-0000-0000-0000EA060000}"/>
    <cellStyle name="Normal 23 34" xfId="1466" xr:uid="{00000000-0005-0000-0000-0000EB060000}"/>
    <cellStyle name="Normal 23 35" xfId="1467" xr:uid="{00000000-0005-0000-0000-0000EC060000}"/>
    <cellStyle name="Normal 23 36" xfId="1468" xr:uid="{00000000-0005-0000-0000-0000ED060000}"/>
    <cellStyle name="Normal 23 37" xfId="1469" xr:uid="{00000000-0005-0000-0000-0000EE060000}"/>
    <cellStyle name="Normal 23 38" xfId="1470" xr:uid="{00000000-0005-0000-0000-0000EF060000}"/>
    <cellStyle name="Normal 23 39" xfId="1471" xr:uid="{00000000-0005-0000-0000-0000F0060000}"/>
    <cellStyle name="Normal 23 4" xfId="1472" xr:uid="{00000000-0005-0000-0000-0000F1060000}"/>
    <cellStyle name="Normal 23 5" xfId="1473" xr:uid="{00000000-0005-0000-0000-0000F2060000}"/>
    <cellStyle name="Normal 23 6" xfId="1474" xr:uid="{00000000-0005-0000-0000-0000F3060000}"/>
    <cellStyle name="Normal 23 7" xfId="1475" xr:uid="{00000000-0005-0000-0000-0000F4060000}"/>
    <cellStyle name="Normal 23 8" xfId="1476" xr:uid="{00000000-0005-0000-0000-0000F5060000}"/>
    <cellStyle name="Normal 23 9" xfId="1477" xr:uid="{00000000-0005-0000-0000-0000F6060000}"/>
    <cellStyle name="Normal 24" xfId="128" xr:uid="{00000000-0005-0000-0000-0000F7060000}"/>
    <cellStyle name="Normal 24 2" xfId="129" xr:uid="{00000000-0005-0000-0000-0000F8060000}"/>
    <cellStyle name="Normal 24 3" xfId="1478" xr:uid="{00000000-0005-0000-0000-0000F9060000}"/>
    <cellStyle name="Normal 24 4" xfId="1479" xr:uid="{00000000-0005-0000-0000-0000FA060000}"/>
    <cellStyle name="Normal 25" xfId="1480" xr:uid="{00000000-0005-0000-0000-0000FB060000}"/>
    <cellStyle name="Normal 25 10" xfId="1481" xr:uid="{00000000-0005-0000-0000-0000FC060000}"/>
    <cellStyle name="Normal 25 11" xfId="1482" xr:uid="{00000000-0005-0000-0000-0000FD060000}"/>
    <cellStyle name="Normal 25 12" xfId="1483" xr:uid="{00000000-0005-0000-0000-0000FE060000}"/>
    <cellStyle name="Normal 25 13" xfId="1484" xr:uid="{00000000-0005-0000-0000-0000FF060000}"/>
    <cellStyle name="Normal 25 14" xfId="1485" xr:uid="{00000000-0005-0000-0000-000000070000}"/>
    <cellStyle name="Normal 25 15" xfId="1486" xr:uid="{00000000-0005-0000-0000-000001070000}"/>
    <cellStyle name="Normal 25 16" xfId="1487" xr:uid="{00000000-0005-0000-0000-000002070000}"/>
    <cellStyle name="Normal 25 17" xfId="1488" xr:uid="{00000000-0005-0000-0000-000003070000}"/>
    <cellStyle name="Normal 25 18" xfId="1489" xr:uid="{00000000-0005-0000-0000-000004070000}"/>
    <cellStyle name="Normal 25 19" xfId="1490" xr:uid="{00000000-0005-0000-0000-000005070000}"/>
    <cellStyle name="Normal 25 2" xfId="1491" xr:uid="{00000000-0005-0000-0000-000006070000}"/>
    <cellStyle name="Normal 25 20" xfId="1492" xr:uid="{00000000-0005-0000-0000-000007070000}"/>
    <cellStyle name="Normal 25 21" xfId="1493" xr:uid="{00000000-0005-0000-0000-000008070000}"/>
    <cellStyle name="Normal 25 22" xfId="1494" xr:uid="{00000000-0005-0000-0000-000009070000}"/>
    <cellStyle name="Normal 25 23" xfId="1495" xr:uid="{00000000-0005-0000-0000-00000A070000}"/>
    <cellStyle name="Normal 25 24" xfId="1496" xr:uid="{00000000-0005-0000-0000-00000B070000}"/>
    <cellStyle name="Normal 25 25" xfId="1497" xr:uid="{00000000-0005-0000-0000-00000C070000}"/>
    <cellStyle name="Normal 25 26" xfId="1498" xr:uid="{00000000-0005-0000-0000-00000D070000}"/>
    <cellStyle name="Normal 25 27" xfId="1499" xr:uid="{00000000-0005-0000-0000-00000E070000}"/>
    <cellStyle name="Normal 25 28" xfId="1500" xr:uid="{00000000-0005-0000-0000-00000F070000}"/>
    <cellStyle name="Normal 25 29" xfId="1501" xr:uid="{00000000-0005-0000-0000-000010070000}"/>
    <cellStyle name="Normal 25 3" xfId="1502" xr:uid="{00000000-0005-0000-0000-000011070000}"/>
    <cellStyle name="Normal 25 30" xfId="1503" xr:uid="{00000000-0005-0000-0000-000012070000}"/>
    <cellStyle name="Normal 25 31" xfId="1504" xr:uid="{00000000-0005-0000-0000-000013070000}"/>
    <cellStyle name="Normal 25 32" xfId="1505" xr:uid="{00000000-0005-0000-0000-000014070000}"/>
    <cellStyle name="Normal 25 33" xfId="1506" xr:uid="{00000000-0005-0000-0000-000015070000}"/>
    <cellStyle name="Normal 25 34" xfId="1507" xr:uid="{00000000-0005-0000-0000-000016070000}"/>
    <cellStyle name="Normal 25 35" xfId="1508" xr:uid="{00000000-0005-0000-0000-000017070000}"/>
    <cellStyle name="Normal 25 36" xfId="1509" xr:uid="{00000000-0005-0000-0000-000018070000}"/>
    <cellStyle name="Normal 25 37" xfId="1510" xr:uid="{00000000-0005-0000-0000-000019070000}"/>
    <cellStyle name="Normal 25 38" xfId="1511" xr:uid="{00000000-0005-0000-0000-00001A070000}"/>
    <cellStyle name="Normal 25 39" xfId="1512" xr:uid="{00000000-0005-0000-0000-00001B070000}"/>
    <cellStyle name="Normal 25 4" xfId="1513" xr:uid="{00000000-0005-0000-0000-00001C070000}"/>
    <cellStyle name="Normal 25 5" xfId="1514" xr:uid="{00000000-0005-0000-0000-00001D070000}"/>
    <cellStyle name="Normal 25 6" xfId="1515" xr:uid="{00000000-0005-0000-0000-00001E070000}"/>
    <cellStyle name="Normal 25 7" xfId="1516" xr:uid="{00000000-0005-0000-0000-00001F070000}"/>
    <cellStyle name="Normal 25 8" xfId="1517" xr:uid="{00000000-0005-0000-0000-000020070000}"/>
    <cellStyle name="Normal 25 9" xfId="1518" xr:uid="{00000000-0005-0000-0000-000021070000}"/>
    <cellStyle name="Normal 26" xfId="130" xr:uid="{00000000-0005-0000-0000-000022070000}"/>
    <cellStyle name="Normal 26 10" xfId="1519" xr:uid="{00000000-0005-0000-0000-000023070000}"/>
    <cellStyle name="Normal 26 11" xfId="1520" xr:uid="{00000000-0005-0000-0000-000024070000}"/>
    <cellStyle name="Normal 26 12" xfId="1521" xr:uid="{00000000-0005-0000-0000-000025070000}"/>
    <cellStyle name="Normal 26 13" xfId="1522" xr:uid="{00000000-0005-0000-0000-000026070000}"/>
    <cellStyle name="Normal 26 14" xfId="1523" xr:uid="{00000000-0005-0000-0000-000027070000}"/>
    <cellStyle name="Normal 26 15" xfId="1524" xr:uid="{00000000-0005-0000-0000-000028070000}"/>
    <cellStyle name="Normal 26 16" xfId="1525" xr:uid="{00000000-0005-0000-0000-000029070000}"/>
    <cellStyle name="Normal 26 17" xfId="1526" xr:uid="{00000000-0005-0000-0000-00002A070000}"/>
    <cellStyle name="Normal 26 18" xfId="1527" xr:uid="{00000000-0005-0000-0000-00002B070000}"/>
    <cellStyle name="Normal 26 19" xfId="1528" xr:uid="{00000000-0005-0000-0000-00002C070000}"/>
    <cellStyle name="Normal 26 2" xfId="131" xr:uid="{00000000-0005-0000-0000-00002D070000}"/>
    <cellStyle name="Normal 26 20" xfId="1529" xr:uid="{00000000-0005-0000-0000-00002E070000}"/>
    <cellStyle name="Normal 26 21" xfId="1530" xr:uid="{00000000-0005-0000-0000-00002F070000}"/>
    <cellStyle name="Normal 26 22" xfId="1531" xr:uid="{00000000-0005-0000-0000-000030070000}"/>
    <cellStyle name="Normal 26 23" xfId="1532" xr:uid="{00000000-0005-0000-0000-000031070000}"/>
    <cellStyle name="Normal 26 24" xfId="1533" xr:uid="{00000000-0005-0000-0000-000032070000}"/>
    <cellStyle name="Normal 26 25" xfId="1534" xr:uid="{00000000-0005-0000-0000-000033070000}"/>
    <cellStyle name="Normal 26 26" xfId="1535" xr:uid="{00000000-0005-0000-0000-000034070000}"/>
    <cellStyle name="Normal 26 27" xfId="1536" xr:uid="{00000000-0005-0000-0000-000035070000}"/>
    <cellStyle name="Normal 26 28" xfId="1537" xr:uid="{00000000-0005-0000-0000-000036070000}"/>
    <cellStyle name="Normal 26 29" xfId="1538" xr:uid="{00000000-0005-0000-0000-000037070000}"/>
    <cellStyle name="Normal 26 3" xfId="1539" xr:uid="{00000000-0005-0000-0000-000038070000}"/>
    <cellStyle name="Normal 26 30" xfId="1540" xr:uid="{00000000-0005-0000-0000-000039070000}"/>
    <cellStyle name="Normal 26 31" xfId="1541" xr:uid="{00000000-0005-0000-0000-00003A070000}"/>
    <cellStyle name="Normal 26 32" xfId="1542" xr:uid="{00000000-0005-0000-0000-00003B070000}"/>
    <cellStyle name="Normal 26 33" xfId="1543" xr:uid="{00000000-0005-0000-0000-00003C070000}"/>
    <cellStyle name="Normal 26 34" xfId="1544" xr:uid="{00000000-0005-0000-0000-00003D070000}"/>
    <cellStyle name="Normal 26 35" xfId="1545" xr:uid="{00000000-0005-0000-0000-00003E070000}"/>
    <cellStyle name="Normal 26 36" xfId="1546" xr:uid="{00000000-0005-0000-0000-00003F070000}"/>
    <cellStyle name="Normal 26 37" xfId="1547" xr:uid="{00000000-0005-0000-0000-000040070000}"/>
    <cellStyle name="Normal 26 38" xfId="1548" xr:uid="{00000000-0005-0000-0000-000041070000}"/>
    <cellStyle name="Normal 26 39" xfId="1549" xr:uid="{00000000-0005-0000-0000-000042070000}"/>
    <cellStyle name="Normal 26 4" xfId="1550" xr:uid="{00000000-0005-0000-0000-000043070000}"/>
    <cellStyle name="Normal 26 5" xfId="1551" xr:uid="{00000000-0005-0000-0000-000044070000}"/>
    <cellStyle name="Normal 26 6" xfId="1552" xr:uid="{00000000-0005-0000-0000-000045070000}"/>
    <cellStyle name="Normal 26 7" xfId="1553" xr:uid="{00000000-0005-0000-0000-000046070000}"/>
    <cellStyle name="Normal 26 8" xfId="1554" xr:uid="{00000000-0005-0000-0000-000047070000}"/>
    <cellStyle name="Normal 26 9" xfId="1555" xr:uid="{00000000-0005-0000-0000-000048070000}"/>
    <cellStyle name="Normal 27" xfId="132" xr:uid="{00000000-0005-0000-0000-000049070000}"/>
    <cellStyle name="Normal 27 10" xfId="1556" xr:uid="{00000000-0005-0000-0000-00004A070000}"/>
    <cellStyle name="Normal 27 11" xfId="1557" xr:uid="{00000000-0005-0000-0000-00004B070000}"/>
    <cellStyle name="Normal 27 12" xfId="1558" xr:uid="{00000000-0005-0000-0000-00004C070000}"/>
    <cellStyle name="Normal 27 13" xfId="1559" xr:uid="{00000000-0005-0000-0000-00004D070000}"/>
    <cellStyle name="Normal 27 14" xfId="1560" xr:uid="{00000000-0005-0000-0000-00004E070000}"/>
    <cellStyle name="Normal 27 15" xfId="1561" xr:uid="{00000000-0005-0000-0000-00004F070000}"/>
    <cellStyle name="Normal 27 16" xfId="1562" xr:uid="{00000000-0005-0000-0000-000050070000}"/>
    <cellStyle name="Normal 27 17" xfId="1563" xr:uid="{00000000-0005-0000-0000-000051070000}"/>
    <cellStyle name="Normal 27 18" xfId="1564" xr:uid="{00000000-0005-0000-0000-000052070000}"/>
    <cellStyle name="Normal 27 19" xfId="1565" xr:uid="{00000000-0005-0000-0000-000053070000}"/>
    <cellStyle name="Normal 27 2" xfId="133" xr:uid="{00000000-0005-0000-0000-000054070000}"/>
    <cellStyle name="Normal 27 20" xfId="1566" xr:uid="{00000000-0005-0000-0000-000055070000}"/>
    <cellStyle name="Normal 27 21" xfId="1567" xr:uid="{00000000-0005-0000-0000-000056070000}"/>
    <cellStyle name="Normal 27 22" xfId="1568" xr:uid="{00000000-0005-0000-0000-000057070000}"/>
    <cellStyle name="Normal 27 23" xfId="1569" xr:uid="{00000000-0005-0000-0000-000058070000}"/>
    <cellStyle name="Normal 27 24" xfId="1570" xr:uid="{00000000-0005-0000-0000-000059070000}"/>
    <cellStyle name="Normal 27 25" xfId="1571" xr:uid="{00000000-0005-0000-0000-00005A070000}"/>
    <cellStyle name="Normal 27 26" xfId="1572" xr:uid="{00000000-0005-0000-0000-00005B070000}"/>
    <cellStyle name="Normal 27 27" xfId="1573" xr:uid="{00000000-0005-0000-0000-00005C070000}"/>
    <cellStyle name="Normal 27 28" xfId="1574" xr:uid="{00000000-0005-0000-0000-00005D070000}"/>
    <cellStyle name="Normal 27 29" xfId="1575" xr:uid="{00000000-0005-0000-0000-00005E070000}"/>
    <cellStyle name="Normal 27 3" xfId="1576" xr:uid="{00000000-0005-0000-0000-00005F070000}"/>
    <cellStyle name="Normal 27 30" xfId="1577" xr:uid="{00000000-0005-0000-0000-000060070000}"/>
    <cellStyle name="Normal 27 31" xfId="1578" xr:uid="{00000000-0005-0000-0000-000061070000}"/>
    <cellStyle name="Normal 27 32" xfId="1579" xr:uid="{00000000-0005-0000-0000-000062070000}"/>
    <cellStyle name="Normal 27 33" xfId="1580" xr:uid="{00000000-0005-0000-0000-000063070000}"/>
    <cellStyle name="Normal 27 34" xfId="1581" xr:uid="{00000000-0005-0000-0000-000064070000}"/>
    <cellStyle name="Normal 27 35" xfId="1582" xr:uid="{00000000-0005-0000-0000-000065070000}"/>
    <cellStyle name="Normal 27 36" xfId="1583" xr:uid="{00000000-0005-0000-0000-000066070000}"/>
    <cellStyle name="Normal 27 37" xfId="1584" xr:uid="{00000000-0005-0000-0000-000067070000}"/>
    <cellStyle name="Normal 27 38" xfId="1585" xr:uid="{00000000-0005-0000-0000-000068070000}"/>
    <cellStyle name="Normal 27 39" xfId="1586" xr:uid="{00000000-0005-0000-0000-000069070000}"/>
    <cellStyle name="Normal 27 4" xfId="1587" xr:uid="{00000000-0005-0000-0000-00006A070000}"/>
    <cellStyle name="Normal 27 5" xfId="1588" xr:uid="{00000000-0005-0000-0000-00006B070000}"/>
    <cellStyle name="Normal 27 6" xfId="1589" xr:uid="{00000000-0005-0000-0000-00006C070000}"/>
    <cellStyle name="Normal 27 7" xfId="1590" xr:uid="{00000000-0005-0000-0000-00006D070000}"/>
    <cellStyle name="Normal 27 8" xfId="1591" xr:uid="{00000000-0005-0000-0000-00006E070000}"/>
    <cellStyle name="Normal 27 9" xfId="1592" xr:uid="{00000000-0005-0000-0000-00006F070000}"/>
    <cellStyle name="Normal 28" xfId="1593" xr:uid="{00000000-0005-0000-0000-000070070000}"/>
    <cellStyle name="Normal 29" xfId="1594" xr:uid="{00000000-0005-0000-0000-000071070000}"/>
    <cellStyle name="Normal 29 2" xfId="3965" xr:uid="{00000000-0005-0000-0000-000072070000}"/>
    <cellStyle name="Normal 3" xfId="2" xr:uid="{00000000-0005-0000-0000-000073070000}"/>
    <cellStyle name="Normal 3 10" xfId="1595" xr:uid="{00000000-0005-0000-0000-000074070000}"/>
    <cellStyle name="Normal 3 10 10" xfId="1596" xr:uid="{00000000-0005-0000-0000-000075070000}"/>
    <cellStyle name="Normal 3 10 11" xfId="1597" xr:uid="{00000000-0005-0000-0000-000076070000}"/>
    <cellStyle name="Normal 3 10 12" xfId="1598" xr:uid="{00000000-0005-0000-0000-000077070000}"/>
    <cellStyle name="Normal 3 10 13" xfId="1599" xr:uid="{00000000-0005-0000-0000-000078070000}"/>
    <cellStyle name="Normal 3 10 2" xfId="1600" xr:uid="{00000000-0005-0000-0000-000079070000}"/>
    <cellStyle name="Normal 3 10 2 10" xfId="1601" xr:uid="{00000000-0005-0000-0000-00007A070000}"/>
    <cellStyle name="Normal 3 10 2 11" xfId="1602" xr:uid="{00000000-0005-0000-0000-00007B070000}"/>
    <cellStyle name="Normal 3 10 2 12" xfId="1603" xr:uid="{00000000-0005-0000-0000-00007C070000}"/>
    <cellStyle name="Normal 3 10 2 2" xfId="1604" xr:uid="{00000000-0005-0000-0000-00007D070000}"/>
    <cellStyle name="Normal 3 10 2 3" xfId="1605" xr:uid="{00000000-0005-0000-0000-00007E070000}"/>
    <cellStyle name="Normal 3 10 2 4" xfId="1606" xr:uid="{00000000-0005-0000-0000-00007F070000}"/>
    <cellStyle name="Normal 3 10 2 5" xfId="1607" xr:uid="{00000000-0005-0000-0000-000080070000}"/>
    <cellStyle name="Normal 3 10 2 6" xfId="1608" xr:uid="{00000000-0005-0000-0000-000081070000}"/>
    <cellStyle name="Normal 3 10 2 7" xfId="1609" xr:uid="{00000000-0005-0000-0000-000082070000}"/>
    <cellStyle name="Normal 3 10 2 8" xfId="1610" xr:uid="{00000000-0005-0000-0000-000083070000}"/>
    <cellStyle name="Normal 3 10 2 9" xfId="1611" xr:uid="{00000000-0005-0000-0000-000084070000}"/>
    <cellStyle name="Normal 3 10 3" xfId="1612" xr:uid="{00000000-0005-0000-0000-000085070000}"/>
    <cellStyle name="Normal 3 10 4" xfId="1613" xr:uid="{00000000-0005-0000-0000-000086070000}"/>
    <cellStyle name="Normal 3 10 5" xfId="1614" xr:uid="{00000000-0005-0000-0000-000087070000}"/>
    <cellStyle name="Normal 3 10 6" xfId="1615" xr:uid="{00000000-0005-0000-0000-000088070000}"/>
    <cellStyle name="Normal 3 10 7" xfId="1616" xr:uid="{00000000-0005-0000-0000-000089070000}"/>
    <cellStyle name="Normal 3 10 8" xfId="1617" xr:uid="{00000000-0005-0000-0000-00008A070000}"/>
    <cellStyle name="Normal 3 10 9" xfId="1618" xr:uid="{00000000-0005-0000-0000-00008B070000}"/>
    <cellStyle name="Normal 3 11" xfId="1619" xr:uid="{00000000-0005-0000-0000-00008C070000}"/>
    <cellStyle name="Normal 3 11 10" xfId="1620" xr:uid="{00000000-0005-0000-0000-00008D070000}"/>
    <cellStyle name="Normal 3 11 11" xfId="1621" xr:uid="{00000000-0005-0000-0000-00008E070000}"/>
    <cellStyle name="Normal 3 11 12" xfId="1622" xr:uid="{00000000-0005-0000-0000-00008F070000}"/>
    <cellStyle name="Normal 3 11 13" xfId="1623" xr:uid="{00000000-0005-0000-0000-000090070000}"/>
    <cellStyle name="Normal 3 11 2" xfId="1624" xr:uid="{00000000-0005-0000-0000-000091070000}"/>
    <cellStyle name="Normal 3 11 2 10" xfId="1625" xr:uid="{00000000-0005-0000-0000-000092070000}"/>
    <cellStyle name="Normal 3 11 2 11" xfId="1626" xr:uid="{00000000-0005-0000-0000-000093070000}"/>
    <cellStyle name="Normal 3 11 2 12" xfId="1627" xr:uid="{00000000-0005-0000-0000-000094070000}"/>
    <cellStyle name="Normal 3 11 2 2" xfId="1628" xr:uid="{00000000-0005-0000-0000-000095070000}"/>
    <cellStyle name="Normal 3 11 2 3" xfId="1629" xr:uid="{00000000-0005-0000-0000-000096070000}"/>
    <cellStyle name="Normal 3 11 2 4" xfId="1630" xr:uid="{00000000-0005-0000-0000-000097070000}"/>
    <cellStyle name="Normal 3 11 2 5" xfId="1631" xr:uid="{00000000-0005-0000-0000-000098070000}"/>
    <cellStyle name="Normal 3 11 2 6" xfId="1632" xr:uid="{00000000-0005-0000-0000-000099070000}"/>
    <cellStyle name="Normal 3 11 2 7" xfId="1633" xr:uid="{00000000-0005-0000-0000-00009A070000}"/>
    <cellStyle name="Normal 3 11 2 8" xfId="1634" xr:uid="{00000000-0005-0000-0000-00009B070000}"/>
    <cellStyle name="Normal 3 11 2 9" xfId="1635" xr:uid="{00000000-0005-0000-0000-00009C070000}"/>
    <cellStyle name="Normal 3 11 3" xfId="1636" xr:uid="{00000000-0005-0000-0000-00009D070000}"/>
    <cellStyle name="Normal 3 11 4" xfId="1637" xr:uid="{00000000-0005-0000-0000-00009E070000}"/>
    <cellStyle name="Normal 3 11 5" xfId="1638" xr:uid="{00000000-0005-0000-0000-00009F070000}"/>
    <cellStyle name="Normal 3 11 6" xfId="1639" xr:uid="{00000000-0005-0000-0000-0000A0070000}"/>
    <cellStyle name="Normal 3 11 7" xfId="1640" xr:uid="{00000000-0005-0000-0000-0000A1070000}"/>
    <cellStyle name="Normal 3 11 8" xfId="1641" xr:uid="{00000000-0005-0000-0000-0000A2070000}"/>
    <cellStyle name="Normal 3 11 9" xfId="1642" xr:uid="{00000000-0005-0000-0000-0000A3070000}"/>
    <cellStyle name="Normal 3 12" xfId="1643" xr:uid="{00000000-0005-0000-0000-0000A4070000}"/>
    <cellStyle name="Normal 3 12 10" xfId="1644" xr:uid="{00000000-0005-0000-0000-0000A5070000}"/>
    <cellStyle name="Normal 3 12 11" xfId="1645" xr:uid="{00000000-0005-0000-0000-0000A6070000}"/>
    <cellStyle name="Normal 3 12 12" xfId="1646" xr:uid="{00000000-0005-0000-0000-0000A7070000}"/>
    <cellStyle name="Normal 3 12 13" xfId="1647" xr:uid="{00000000-0005-0000-0000-0000A8070000}"/>
    <cellStyle name="Normal 3 12 2" xfId="1648" xr:uid="{00000000-0005-0000-0000-0000A9070000}"/>
    <cellStyle name="Normal 3 12 2 10" xfId="1649" xr:uid="{00000000-0005-0000-0000-0000AA070000}"/>
    <cellStyle name="Normal 3 12 2 11" xfId="1650" xr:uid="{00000000-0005-0000-0000-0000AB070000}"/>
    <cellStyle name="Normal 3 12 2 12" xfId="1651" xr:uid="{00000000-0005-0000-0000-0000AC070000}"/>
    <cellStyle name="Normal 3 12 2 2" xfId="1652" xr:uid="{00000000-0005-0000-0000-0000AD070000}"/>
    <cellStyle name="Normal 3 12 2 3" xfId="1653" xr:uid="{00000000-0005-0000-0000-0000AE070000}"/>
    <cellStyle name="Normal 3 12 2 4" xfId="1654" xr:uid="{00000000-0005-0000-0000-0000AF070000}"/>
    <cellStyle name="Normal 3 12 2 5" xfId="1655" xr:uid="{00000000-0005-0000-0000-0000B0070000}"/>
    <cellStyle name="Normal 3 12 2 6" xfId="1656" xr:uid="{00000000-0005-0000-0000-0000B1070000}"/>
    <cellStyle name="Normal 3 12 2 7" xfId="1657" xr:uid="{00000000-0005-0000-0000-0000B2070000}"/>
    <cellStyle name="Normal 3 12 2 8" xfId="1658" xr:uid="{00000000-0005-0000-0000-0000B3070000}"/>
    <cellStyle name="Normal 3 12 2 9" xfId="1659" xr:uid="{00000000-0005-0000-0000-0000B4070000}"/>
    <cellStyle name="Normal 3 12 3" xfId="1660" xr:uid="{00000000-0005-0000-0000-0000B5070000}"/>
    <cellStyle name="Normal 3 12 4" xfId="1661" xr:uid="{00000000-0005-0000-0000-0000B6070000}"/>
    <cellStyle name="Normal 3 12 5" xfId="1662" xr:uid="{00000000-0005-0000-0000-0000B7070000}"/>
    <cellStyle name="Normal 3 12 6" xfId="1663" xr:uid="{00000000-0005-0000-0000-0000B8070000}"/>
    <cellStyle name="Normal 3 12 7" xfId="1664" xr:uid="{00000000-0005-0000-0000-0000B9070000}"/>
    <cellStyle name="Normal 3 12 8" xfId="1665" xr:uid="{00000000-0005-0000-0000-0000BA070000}"/>
    <cellStyle name="Normal 3 12 9" xfId="1666" xr:uid="{00000000-0005-0000-0000-0000BB070000}"/>
    <cellStyle name="Normal 3 13" xfId="1667" xr:uid="{00000000-0005-0000-0000-0000BC070000}"/>
    <cellStyle name="Normal 3 13 10" xfId="1668" xr:uid="{00000000-0005-0000-0000-0000BD070000}"/>
    <cellStyle name="Normal 3 13 11" xfId="1669" xr:uid="{00000000-0005-0000-0000-0000BE070000}"/>
    <cellStyle name="Normal 3 13 12" xfId="1670" xr:uid="{00000000-0005-0000-0000-0000BF070000}"/>
    <cellStyle name="Normal 3 13 13" xfId="1671" xr:uid="{00000000-0005-0000-0000-0000C0070000}"/>
    <cellStyle name="Normal 3 13 2" xfId="1672" xr:uid="{00000000-0005-0000-0000-0000C1070000}"/>
    <cellStyle name="Normal 3 13 2 10" xfId="1673" xr:uid="{00000000-0005-0000-0000-0000C2070000}"/>
    <cellStyle name="Normal 3 13 2 11" xfId="1674" xr:uid="{00000000-0005-0000-0000-0000C3070000}"/>
    <cellStyle name="Normal 3 13 2 12" xfId="1675" xr:uid="{00000000-0005-0000-0000-0000C4070000}"/>
    <cellStyle name="Normal 3 13 2 2" xfId="1676" xr:uid="{00000000-0005-0000-0000-0000C5070000}"/>
    <cellStyle name="Normal 3 13 2 3" xfId="1677" xr:uid="{00000000-0005-0000-0000-0000C6070000}"/>
    <cellStyle name="Normal 3 13 2 4" xfId="1678" xr:uid="{00000000-0005-0000-0000-0000C7070000}"/>
    <cellStyle name="Normal 3 13 2 5" xfId="1679" xr:uid="{00000000-0005-0000-0000-0000C8070000}"/>
    <cellStyle name="Normal 3 13 2 6" xfId="1680" xr:uid="{00000000-0005-0000-0000-0000C9070000}"/>
    <cellStyle name="Normal 3 13 2 7" xfId="1681" xr:uid="{00000000-0005-0000-0000-0000CA070000}"/>
    <cellStyle name="Normal 3 13 2 8" xfId="1682" xr:uid="{00000000-0005-0000-0000-0000CB070000}"/>
    <cellStyle name="Normal 3 13 2 9" xfId="1683" xr:uid="{00000000-0005-0000-0000-0000CC070000}"/>
    <cellStyle name="Normal 3 13 3" xfId="1684" xr:uid="{00000000-0005-0000-0000-0000CD070000}"/>
    <cellStyle name="Normal 3 13 4" xfId="1685" xr:uid="{00000000-0005-0000-0000-0000CE070000}"/>
    <cellStyle name="Normal 3 13 5" xfId="1686" xr:uid="{00000000-0005-0000-0000-0000CF070000}"/>
    <cellStyle name="Normal 3 13 6" xfId="1687" xr:uid="{00000000-0005-0000-0000-0000D0070000}"/>
    <cellStyle name="Normal 3 13 7" xfId="1688" xr:uid="{00000000-0005-0000-0000-0000D1070000}"/>
    <cellStyle name="Normal 3 13 8" xfId="1689" xr:uid="{00000000-0005-0000-0000-0000D2070000}"/>
    <cellStyle name="Normal 3 13 9" xfId="1690" xr:uid="{00000000-0005-0000-0000-0000D3070000}"/>
    <cellStyle name="Normal 3 14" xfId="1691" xr:uid="{00000000-0005-0000-0000-0000D4070000}"/>
    <cellStyle name="Normal 3 14 10" xfId="1692" xr:uid="{00000000-0005-0000-0000-0000D5070000}"/>
    <cellStyle name="Normal 3 14 11" xfId="1693" xr:uid="{00000000-0005-0000-0000-0000D6070000}"/>
    <cellStyle name="Normal 3 14 12" xfId="1694" xr:uid="{00000000-0005-0000-0000-0000D7070000}"/>
    <cellStyle name="Normal 3 14 13" xfId="1695" xr:uid="{00000000-0005-0000-0000-0000D8070000}"/>
    <cellStyle name="Normal 3 14 2" xfId="1696" xr:uid="{00000000-0005-0000-0000-0000D9070000}"/>
    <cellStyle name="Normal 3 14 2 10" xfId="1697" xr:uid="{00000000-0005-0000-0000-0000DA070000}"/>
    <cellStyle name="Normal 3 14 2 11" xfId="1698" xr:uid="{00000000-0005-0000-0000-0000DB070000}"/>
    <cellStyle name="Normal 3 14 2 12" xfId="1699" xr:uid="{00000000-0005-0000-0000-0000DC070000}"/>
    <cellStyle name="Normal 3 14 2 2" xfId="1700" xr:uid="{00000000-0005-0000-0000-0000DD070000}"/>
    <cellStyle name="Normal 3 14 2 3" xfId="1701" xr:uid="{00000000-0005-0000-0000-0000DE070000}"/>
    <cellStyle name="Normal 3 14 2 4" xfId="1702" xr:uid="{00000000-0005-0000-0000-0000DF070000}"/>
    <cellStyle name="Normal 3 14 2 5" xfId="1703" xr:uid="{00000000-0005-0000-0000-0000E0070000}"/>
    <cellStyle name="Normal 3 14 2 6" xfId="1704" xr:uid="{00000000-0005-0000-0000-0000E1070000}"/>
    <cellStyle name="Normal 3 14 2 7" xfId="1705" xr:uid="{00000000-0005-0000-0000-0000E2070000}"/>
    <cellStyle name="Normal 3 14 2 8" xfId="1706" xr:uid="{00000000-0005-0000-0000-0000E3070000}"/>
    <cellStyle name="Normal 3 14 2 9" xfId="1707" xr:uid="{00000000-0005-0000-0000-0000E4070000}"/>
    <cellStyle name="Normal 3 14 3" xfId="1708" xr:uid="{00000000-0005-0000-0000-0000E5070000}"/>
    <cellStyle name="Normal 3 14 4" xfId="1709" xr:uid="{00000000-0005-0000-0000-0000E6070000}"/>
    <cellStyle name="Normal 3 14 5" xfId="1710" xr:uid="{00000000-0005-0000-0000-0000E7070000}"/>
    <cellStyle name="Normal 3 14 6" xfId="1711" xr:uid="{00000000-0005-0000-0000-0000E8070000}"/>
    <cellStyle name="Normal 3 14 7" xfId="1712" xr:uid="{00000000-0005-0000-0000-0000E9070000}"/>
    <cellStyle name="Normal 3 14 8" xfId="1713" xr:uid="{00000000-0005-0000-0000-0000EA070000}"/>
    <cellStyle name="Normal 3 14 9" xfId="1714" xr:uid="{00000000-0005-0000-0000-0000EB070000}"/>
    <cellStyle name="Normal 3 15" xfId="1715" xr:uid="{00000000-0005-0000-0000-0000EC070000}"/>
    <cellStyle name="Normal 3 15 10" xfId="1716" xr:uid="{00000000-0005-0000-0000-0000ED070000}"/>
    <cellStyle name="Normal 3 15 11" xfId="1717" xr:uid="{00000000-0005-0000-0000-0000EE070000}"/>
    <cellStyle name="Normal 3 15 12" xfId="1718" xr:uid="{00000000-0005-0000-0000-0000EF070000}"/>
    <cellStyle name="Normal 3 15 13" xfId="1719" xr:uid="{00000000-0005-0000-0000-0000F0070000}"/>
    <cellStyle name="Normal 3 15 2" xfId="1720" xr:uid="{00000000-0005-0000-0000-0000F1070000}"/>
    <cellStyle name="Normal 3 15 2 10" xfId="1721" xr:uid="{00000000-0005-0000-0000-0000F2070000}"/>
    <cellStyle name="Normal 3 15 2 11" xfId="1722" xr:uid="{00000000-0005-0000-0000-0000F3070000}"/>
    <cellStyle name="Normal 3 15 2 12" xfId="1723" xr:uid="{00000000-0005-0000-0000-0000F4070000}"/>
    <cellStyle name="Normal 3 15 2 2" xfId="1724" xr:uid="{00000000-0005-0000-0000-0000F5070000}"/>
    <cellStyle name="Normal 3 15 2 3" xfId="1725" xr:uid="{00000000-0005-0000-0000-0000F6070000}"/>
    <cellStyle name="Normal 3 15 2 4" xfId="1726" xr:uid="{00000000-0005-0000-0000-0000F7070000}"/>
    <cellStyle name="Normal 3 15 2 5" xfId="1727" xr:uid="{00000000-0005-0000-0000-0000F8070000}"/>
    <cellStyle name="Normal 3 15 2 6" xfId="1728" xr:uid="{00000000-0005-0000-0000-0000F9070000}"/>
    <cellStyle name="Normal 3 15 2 7" xfId="1729" xr:uid="{00000000-0005-0000-0000-0000FA070000}"/>
    <cellStyle name="Normal 3 15 2 8" xfId="1730" xr:uid="{00000000-0005-0000-0000-0000FB070000}"/>
    <cellStyle name="Normal 3 15 2 9" xfId="1731" xr:uid="{00000000-0005-0000-0000-0000FC070000}"/>
    <cellStyle name="Normal 3 15 3" xfId="1732" xr:uid="{00000000-0005-0000-0000-0000FD070000}"/>
    <cellStyle name="Normal 3 15 4" xfId="1733" xr:uid="{00000000-0005-0000-0000-0000FE070000}"/>
    <cellStyle name="Normal 3 15 5" xfId="1734" xr:uid="{00000000-0005-0000-0000-0000FF070000}"/>
    <cellStyle name="Normal 3 15 6" xfId="1735" xr:uid="{00000000-0005-0000-0000-000000080000}"/>
    <cellStyle name="Normal 3 15 7" xfId="1736" xr:uid="{00000000-0005-0000-0000-000001080000}"/>
    <cellStyle name="Normal 3 15 8" xfId="1737" xr:uid="{00000000-0005-0000-0000-000002080000}"/>
    <cellStyle name="Normal 3 15 9" xfId="1738" xr:uid="{00000000-0005-0000-0000-000003080000}"/>
    <cellStyle name="Normal 3 16" xfId="1739" xr:uid="{00000000-0005-0000-0000-000004080000}"/>
    <cellStyle name="Normal 3 16 10" xfId="1740" xr:uid="{00000000-0005-0000-0000-000005080000}"/>
    <cellStyle name="Normal 3 16 11" xfId="1741" xr:uid="{00000000-0005-0000-0000-000006080000}"/>
    <cellStyle name="Normal 3 16 12" xfId="1742" xr:uid="{00000000-0005-0000-0000-000007080000}"/>
    <cellStyle name="Normal 3 16 13" xfId="1743" xr:uid="{00000000-0005-0000-0000-000008080000}"/>
    <cellStyle name="Normal 3 16 2" xfId="1744" xr:uid="{00000000-0005-0000-0000-000009080000}"/>
    <cellStyle name="Normal 3 16 2 10" xfId="1745" xr:uid="{00000000-0005-0000-0000-00000A080000}"/>
    <cellStyle name="Normal 3 16 2 11" xfId="1746" xr:uid="{00000000-0005-0000-0000-00000B080000}"/>
    <cellStyle name="Normal 3 16 2 12" xfId="1747" xr:uid="{00000000-0005-0000-0000-00000C080000}"/>
    <cellStyle name="Normal 3 16 2 2" xfId="1748" xr:uid="{00000000-0005-0000-0000-00000D080000}"/>
    <cellStyle name="Normal 3 16 2 3" xfId="1749" xr:uid="{00000000-0005-0000-0000-00000E080000}"/>
    <cellStyle name="Normal 3 16 2 4" xfId="1750" xr:uid="{00000000-0005-0000-0000-00000F080000}"/>
    <cellStyle name="Normal 3 16 2 5" xfId="1751" xr:uid="{00000000-0005-0000-0000-000010080000}"/>
    <cellStyle name="Normal 3 16 2 6" xfId="1752" xr:uid="{00000000-0005-0000-0000-000011080000}"/>
    <cellStyle name="Normal 3 16 2 7" xfId="1753" xr:uid="{00000000-0005-0000-0000-000012080000}"/>
    <cellStyle name="Normal 3 16 2 8" xfId="1754" xr:uid="{00000000-0005-0000-0000-000013080000}"/>
    <cellStyle name="Normal 3 16 2 9" xfId="1755" xr:uid="{00000000-0005-0000-0000-000014080000}"/>
    <cellStyle name="Normal 3 16 3" xfId="1756" xr:uid="{00000000-0005-0000-0000-000015080000}"/>
    <cellStyle name="Normal 3 16 4" xfId="1757" xr:uid="{00000000-0005-0000-0000-000016080000}"/>
    <cellStyle name="Normal 3 16 5" xfId="1758" xr:uid="{00000000-0005-0000-0000-000017080000}"/>
    <cellStyle name="Normal 3 16 6" xfId="1759" xr:uid="{00000000-0005-0000-0000-000018080000}"/>
    <cellStyle name="Normal 3 16 7" xfId="1760" xr:uid="{00000000-0005-0000-0000-000019080000}"/>
    <cellStyle name="Normal 3 16 8" xfId="1761" xr:uid="{00000000-0005-0000-0000-00001A080000}"/>
    <cellStyle name="Normal 3 16 9" xfId="1762" xr:uid="{00000000-0005-0000-0000-00001B080000}"/>
    <cellStyle name="Normal 3 17" xfId="1763" xr:uid="{00000000-0005-0000-0000-00001C080000}"/>
    <cellStyle name="Normal 3 17 10" xfId="1764" xr:uid="{00000000-0005-0000-0000-00001D080000}"/>
    <cellStyle name="Normal 3 17 11" xfId="1765" xr:uid="{00000000-0005-0000-0000-00001E080000}"/>
    <cellStyle name="Normal 3 17 12" xfId="1766" xr:uid="{00000000-0005-0000-0000-00001F080000}"/>
    <cellStyle name="Normal 3 17 13" xfId="1767" xr:uid="{00000000-0005-0000-0000-000020080000}"/>
    <cellStyle name="Normal 3 17 2" xfId="1768" xr:uid="{00000000-0005-0000-0000-000021080000}"/>
    <cellStyle name="Normal 3 17 2 10" xfId="1769" xr:uid="{00000000-0005-0000-0000-000022080000}"/>
    <cellStyle name="Normal 3 17 2 11" xfId="1770" xr:uid="{00000000-0005-0000-0000-000023080000}"/>
    <cellStyle name="Normal 3 17 2 12" xfId="1771" xr:uid="{00000000-0005-0000-0000-000024080000}"/>
    <cellStyle name="Normal 3 17 2 2" xfId="1772" xr:uid="{00000000-0005-0000-0000-000025080000}"/>
    <cellStyle name="Normal 3 17 2 3" xfId="1773" xr:uid="{00000000-0005-0000-0000-000026080000}"/>
    <cellStyle name="Normal 3 17 2 4" xfId="1774" xr:uid="{00000000-0005-0000-0000-000027080000}"/>
    <cellStyle name="Normal 3 17 2 5" xfId="1775" xr:uid="{00000000-0005-0000-0000-000028080000}"/>
    <cellStyle name="Normal 3 17 2 6" xfId="1776" xr:uid="{00000000-0005-0000-0000-000029080000}"/>
    <cellStyle name="Normal 3 17 2 7" xfId="1777" xr:uid="{00000000-0005-0000-0000-00002A080000}"/>
    <cellStyle name="Normal 3 17 2 8" xfId="1778" xr:uid="{00000000-0005-0000-0000-00002B080000}"/>
    <cellStyle name="Normal 3 17 2 9" xfId="1779" xr:uid="{00000000-0005-0000-0000-00002C080000}"/>
    <cellStyle name="Normal 3 17 3" xfId="1780" xr:uid="{00000000-0005-0000-0000-00002D080000}"/>
    <cellStyle name="Normal 3 17 4" xfId="1781" xr:uid="{00000000-0005-0000-0000-00002E080000}"/>
    <cellStyle name="Normal 3 17 5" xfId="1782" xr:uid="{00000000-0005-0000-0000-00002F080000}"/>
    <cellStyle name="Normal 3 17 6" xfId="1783" xr:uid="{00000000-0005-0000-0000-000030080000}"/>
    <cellStyle name="Normal 3 17 7" xfId="1784" xr:uid="{00000000-0005-0000-0000-000031080000}"/>
    <cellStyle name="Normal 3 17 8" xfId="1785" xr:uid="{00000000-0005-0000-0000-000032080000}"/>
    <cellStyle name="Normal 3 17 9" xfId="1786" xr:uid="{00000000-0005-0000-0000-000033080000}"/>
    <cellStyle name="Normal 3 18" xfId="1787" xr:uid="{00000000-0005-0000-0000-000034080000}"/>
    <cellStyle name="Normal 3 18 10" xfId="1788" xr:uid="{00000000-0005-0000-0000-000035080000}"/>
    <cellStyle name="Normal 3 18 11" xfId="1789" xr:uid="{00000000-0005-0000-0000-000036080000}"/>
    <cellStyle name="Normal 3 18 12" xfId="1790" xr:uid="{00000000-0005-0000-0000-000037080000}"/>
    <cellStyle name="Normal 3 18 13" xfId="1791" xr:uid="{00000000-0005-0000-0000-000038080000}"/>
    <cellStyle name="Normal 3 18 2" xfId="1792" xr:uid="{00000000-0005-0000-0000-000039080000}"/>
    <cellStyle name="Normal 3 18 2 10" xfId="1793" xr:uid="{00000000-0005-0000-0000-00003A080000}"/>
    <cellStyle name="Normal 3 18 2 11" xfId="1794" xr:uid="{00000000-0005-0000-0000-00003B080000}"/>
    <cellStyle name="Normal 3 18 2 12" xfId="1795" xr:uid="{00000000-0005-0000-0000-00003C080000}"/>
    <cellStyle name="Normal 3 18 2 2" xfId="1796" xr:uid="{00000000-0005-0000-0000-00003D080000}"/>
    <cellStyle name="Normal 3 18 2 3" xfId="1797" xr:uid="{00000000-0005-0000-0000-00003E080000}"/>
    <cellStyle name="Normal 3 18 2 4" xfId="1798" xr:uid="{00000000-0005-0000-0000-00003F080000}"/>
    <cellStyle name="Normal 3 18 2 5" xfId="1799" xr:uid="{00000000-0005-0000-0000-000040080000}"/>
    <cellStyle name="Normal 3 18 2 6" xfId="1800" xr:uid="{00000000-0005-0000-0000-000041080000}"/>
    <cellStyle name="Normal 3 18 2 7" xfId="1801" xr:uid="{00000000-0005-0000-0000-000042080000}"/>
    <cellStyle name="Normal 3 18 2 8" xfId="1802" xr:uid="{00000000-0005-0000-0000-000043080000}"/>
    <cellStyle name="Normal 3 18 2 9" xfId="1803" xr:uid="{00000000-0005-0000-0000-000044080000}"/>
    <cellStyle name="Normal 3 18 3" xfId="1804" xr:uid="{00000000-0005-0000-0000-000045080000}"/>
    <cellStyle name="Normal 3 18 4" xfId="1805" xr:uid="{00000000-0005-0000-0000-000046080000}"/>
    <cellStyle name="Normal 3 18 5" xfId="1806" xr:uid="{00000000-0005-0000-0000-000047080000}"/>
    <cellStyle name="Normal 3 18 6" xfId="1807" xr:uid="{00000000-0005-0000-0000-000048080000}"/>
    <cellStyle name="Normal 3 18 7" xfId="1808" xr:uid="{00000000-0005-0000-0000-000049080000}"/>
    <cellStyle name="Normal 3 18 8" xfId="1809" xr:uid="{00000000-0005-0000-0000-00004A080000}"/>
    <cellStyle name="Normal 3 18 9" xfId="1810" xr:uid="{00000000-0005-0000-0000-00004B080000}"/>
    <cellStyle name="Normal 3 19" xfId="1811" xr:uid="{00000000-0005-0000-0000-00004C080000}"/>
    <cellStyle name="Normal 3 19 10" xfId="1812" xr:uid="{00000000-0005-0000-0000-00004D080000}"/>
    <cellStyle name="Normal 3 19 11" xfId="1813" xr:uid="{00000000-0005-0000-0000-00004E080000}"/>
    <cellStyle name="Normal 3 19 12" xfId="1814" xr:uid="{00000000-0005-0000-0000-00004F080000}"/>
    <cellStyle name="Normal 3 19 13" xfId="1815" xr:uid="{00000000-0005-0000-0000-000050080000}"/>
    <cellStyle name="Normal 3 19 2" xfId="1816" xr:uid="{00000000-0005-0000-0000-000051080000}"/>
    <cellStyle name="Normal 3 19 2 10" xfId="1817" xr:uid="{00000000-0005-0000-0000-000052080000}"/>
    <cellStyle name="Normal 3 19 2 11" xfId="1818" xr:uid="{00000000-0005-0000-0000-000053080000}"/>
    <cellStyle name="Normal 3 19 2 12" xfId="1819" xr:uid="{00000000-0005-0000-0000-000054080000}"/>
    <cellStyle name="Normal 3 19 2 2" xfId="1820" xr:uid="{00000000-0005-0000-0000-000055080000}"/>
    <cellStyle name="Normal 3 19 2 3" xfId="1821" xr:uid="{00000000-0005-0000-0000-000056080000}"/>
    <cellStyle name="Normal 3 19 2 4" xfId="1822" xr:uid="{00000000-0005-0000-0000-000057080000}"/>
    <cellStyle name="Normal 3 19 2 5" xfId="1823" xr:uid="{00000000-0005-0000-0000-000058080000}"/>
    <cellStyle name="Normal 3 19 2 6" xfId="1824" xr:uid="{00000000-0005-0000-0000-000059080000}"/>
    <cellStyle name="Normal 3 19 2 7" xfId="1825" xr:uid="{00000000-0005-0000-0000-00005A080000}"/>
    <cellStyle name="Normal 3 19 2 8" xfId="1826" xr:uid="{00000000-0005-0000-0000-00005B080000}"/>
    <cellStyle name="Normal 3 19 2 9" xfId="1827" xr:uid="{00000000-0005-0000-0000-00005C080000}"/>
    <cellStyle name="Normal 3 19 3" xfId="1828" xr:uid="{00000000-0005-0000-0000-00005D080000}"/>
    <cellStyle name="Normal 3 19 4" xfId="1829" xr:uid="{00000000-0005-0000-0000-00005E080000}"/>
    <cellStyle name="Normal 3 19 5" xfId="1830" xr:uid="{00000000-0005-0000-0000-00005F080000}"/>
    <cellStyle name="Normal 3 19 6" xfId="1831" xr:uid="{00000000-0005-0000-0000-000060080000}"/>
    <cellStyle name="Normal 3 19 7" xfId="1832" xr:uid="{00000000-0005-0000-0000-000061080000}"/>
    <cellStyle name="Normal 3 19 8" xfId="1833" xr:uid="{00000000-0005-0000-0000-000062080000}"/>
    <cellStyle name="Normal 3 19 9" xfId="1834" xr:uid="{00000000-0005-0000-0000-000063080000}"/>
    <cellStyle name="Normal 3 2" xfId="36" xr:uid="{00000000-0005-0000-0000-000064080000}"/>
    <cellStyle name="Normal 3 2 10" xfId="1835" xr:uid="{00000000-0005-0000-0000-000065080000}"/>
    <cellStyle name="Normal 3 2 10 2" xfId="1836" xr:uid="{00000000-0005-0000-0000-000066080000}"/>
    <cellStyle name="Normal 3 2 11" xfId="1837" xr:uid="{00000000-0005-0000-0000-000067080000}"/>
    <cellStyle name="Normal 3 2 12" xfId="1838" xr:uid="{00000000-0005-0000-0000-000068080000}"/>
    <cellStyle name="Normal 3 2 13" xfId="1839" xr:uid="{00000000-0005-0000-0000-000069080000}"/>
    <cellStyle name="Normal 3 2 2" xfId="1840" xr:uid="{00000000-0005-0000-0000-00006A080000}"/>
    <cellStyle name="Normal 3 2 2 10" xfId="1841" xr:uid="{00000000-0005-0000-0000-00006B080000}"/>
    <cellStyle name="Normal 3 2 2 10 3 2" xfId="3781" xr:uid="{00000000-0005-0000-0000-00006C080000}"/>
    <cellStyle name="Normal 3 2 2 11" xfId="1842" xr:uid="{00000000-0005-0000-0000-00006D080000}"/>
    <cellStyle name="Normal 3 2 2 12" xfId="1843" xr:uid="{00000000-0005-0000-0000-00006E080000}"/>
    <cellStyle name="Normal 3 2 2 14" xfId="3804" xr:uid="{00000000-0005-0000-0000-00006F080000}"/>
    <cellStyle name="Normal 3 2 2 17" xfId="3788" xr:uid="{00000000-0005-0000-0000-000070080000}"/>
    <cellStyle name="Normal 3 2 2 2" xfId="1844" xr:uid="{00000000-0005-0000-0000-000071080000}"/>
    <cellStyle name="Normal 3 2 2 3" xfId="1845" xr:uid="{00000000-0005-0000-0000-000072080000}"/>
    <cellStyle name="Normal 3 2 2 4" xfId="1846" xr:uid="{00000000-0005-0000-0000-000073080000}"/>
    <cellStyle name="Normal 3 2 2 5" xfId="1847" xr:uid="{00000000-0005-0000-0000-000074080000}"/>
    <cellStyle name="Normal 3 2 2 6" xfId="1848" xr:uid="{00000000-0005-0000-0000-000075080000}"/>
    <cellStyle name="Normal 3 2 2 7" xfId="1849" xr:uid="{00000000-0005-0000-0000-000076080000}"/>
    <cellStyle name="Normal 3 2 2 8" xfId="1850" xr:uid="{00000000-0005-0000-0000-000077080000}"/>
    <cellStyle name="Normal 3 2 2 9" xfId="1851" xr:uid="{00000000-0005-0000-0000-000078080000}"/>
    <cellStyle name="Normal 3 2 3" xfId="1852" xr:uid="{00000000-0005-0000-0000-000079080000}"/>
    <cellStyle name="Normal 3 2 3 2" xfId="1853" xr:uid="{00000000-0005-0000-0000-00007A080000}"/>
    <cellStyle name="Normal 3 2 3 3" xfId="1854" xr:uid="{00000000-0005-0000-0000-00007B080000}"/>
    <cellStyle name="Normal 3 2 3 4" xfId="1855" xr:uid="{00000000-0005-0000-0000-00007C080000}"/>
    <cellStyle name="Normal 3 2 3 5" xfId="1856" xr:uid="{00000000-0005-0000-0000-00007D080000}"/>
    <cellStyle name="Normal 3 2 3 6" xfId="1857" xr:uid="{00000000-0005-0000-0000-00007E080000}"/>
    <cellStyle name="Normal 3 2 3 7" xfId="1858" xr:uid="{00000000-0005-0000-0000-00007F080000}"/>
    <cellStyle name="Normal 3 2 3 8" xfId="1859" xr:uid="{00000000-0005-0000-0000-000080080000}"/>
    <cellStyle name="Normal 3 2 3 9" xfId="1860" xr:uid="{00000000-0005-0000-0000-000081080000}"/>
    <cellStyle name="Normal 3 2 4" xfId="1861" xr:uid="{00000000-0005-0000-0000-000082080000}"/>
    <cellStyle name="Normal 3 2 5" xfId="1862" xr:uid="{00000000-0005-0000-0000-000083080000}"/>
    <cellStyle name="Normal 3 2 5 2" xfId="1863" xr:uid="{00000000-0005-0000-0000-000084080000}"/>
    <cellStyle name="Normal 3 2 6" xfId="1864" xr:uid="{00000000-0005-0000-0000-000085080000}"/>
    <cellStyle name="Normal 3 2 6 2" xfId="1865" xr:uid="{00000000-0005-0000-0000-000086080000}"/>
    <cellStyle name="Normal 3 2 7" xfId="1866" xr:uid="{00000000-0005-0000-0000-000087080000}"/>
    <cellStyle name="Normal 3 2 7 2" xfId="1867" xr:uid="{00000000-0005-0000-0000-000088080000}"/>
    <cellStyle name="Normal 3 2 8" xfId="1868" xr:uid="{00000000-0005-0000-0000-000089080000}"/>
    <cellStyle name="Normal 3 2 8 2" xfId="1869" xr:uid="{00000000-0005-0000-0000-00008A080000}"/>
    <cellStyle name="Normal 3 2 9" xfId="1870" xr:uid="{00000000-0005-0000-0000-00008B080000}"/>
    <cellStyle name="Normal 3 2 9 2" xfId="1871" xr:uid="{00000000-0005-0000-0000-00008C080000}"/>
    <cellStyle name="Normal 3 20" xfId="1872" xr:uid="{00000000-0005-0000-0000-00008D080000}"/>
    <cellStyle name="Normal 3 20 10" xfId="1873" xr:uid="{00000000-0005-0000-0000-00008E080000}"/>
    <cellStyle name="Normal 3 20 11" xfId="1874" xr:uid="{00000000-0005-0000-0000-00008F080000}"/>
    <cellStyle name="Normal 3 20 12" xfId="1875" xr:uid="{00000000-0005-0000-0000-000090080000}"/>
    <cellStyle name="Normal 3 20 13" xfId="1876" xr:uid="{00000000-0005-0000-0000-000091080000}"/>
    <cellStyle name="Normal 3 20 2" xfId="1877" xr:uid="{00000000-0005-0000-0000-000092080000}"/>
    <cellStyle name="Normal 3 20 2 10" xfId="1878" xr:uid="{00000000-0005-0000-0000-000093080000}"/>
    <cellStyle name="Normal 3 20 2 11" xfId="1879" xr:uid="{00000000-0005-0000-0000-000094080000}"/>
    <cellStyle name="Normal 3 20 2 12" xfId="1880" xr:uid="{00000000-0005-0000-0000-000095080000}"/>
    <cellStyle name="Normal 3 20 2 2" xfId="1881" xr:uid="{00000000-0005-0000-0000-000096080000}"/>
    <cellStyle name="Normal 3 20 2 3" xfId="1882" xr:uid="{00000000-0005-0000-0000-000097080000}"/>
    <cellStyle name="Normal 3 20 2 4" xfId="1883" xr:uid="{00000000-0005-0000-0000-000098080000}"/>
    <cellStyle name="Normal 3 20 2 5" xfId="1884" xr:uid="{00000000-0005-0000-0000-000099080000}"/>
    <cellStyle name="Normal 3 20 2 6" xfId="1885" xr:uid="{00000000-0005-0000-0000-00009A080000}"/>
    <cellStyle name="Normal 3 20 2 7" xfId="1886" xr:uid="{00000000-0005-0000-0000-00009B080000}"/>
    <cellStyle name="Normal 3 20 2 8" xfId="1887" xr:uid="{00000000-0005-0000-0000-00009C080000}"/>
    <cellStyle name="Normal 3 20 2 9" xfId="1888" xr:uid="{00000000-0005-0000-0000-00009D080000}"/>
    <cellStyle name="Normal 3 20 3" xfId="1889" xr:uid="{00000000-0005-0000-0000-00009E080000}"/>
    <cellStyle name="Normal 3 20 4" xfId="1890" xr:uid="{00000000-0005-0000-0000-00009F080000}"/>
    <cellStyle name="Normal 3 20 5" xfId="1891" xr:uid="{00000000-0005-0000-0000-0000A0080000}"/>
    <cellStyle name="Normal 3 20 6" xfId="1892" xr:uid="{00000000-0005-0000-0000-0000A1080000}"/>
    <cellStyle name="Normal 3 20 7" xfId="1893" xr:uid="{00000000-0005-0000-0000-0000A2080000}"/>
    <cellStyle name="Normal 3 20 8" xfId="1894" xr:uid="{00000000-0005-0000-0000-0000A3080000}"/>
    <cellStyle name="Normal 3 20 9" xfId="1895" xr:uid="{00000000-0005-0000-0000-0000A4080000}"/>
    <cellStyle name="Normal 3 21" xfId="1896" xr:uid="{00000000-0005-0000-0000-0000A5080000}"/>
    <cellStyle name="Normal 3 21 10" xfId="1897" xr:uid="{00000000-0005-0000-0000-0000A6080000}"/>
    <cellStyle name="Normal 3 21 11" xfId="1898" xr:uid="{00000000-0005-0000-0000-0000A7080000}"/>
    <cellStyle name="Normal 3 21 12" xfId="1899" xr:uid="{00000000-0005-0000-0000-0000A8080000}"/>
    <cellStyle name="Normal 3 21 13" xfId="1900" xr:uid="{00000000-0005-0000-0000-0000A9080000}"/>
    <cellStyle name="Normal 3 21 2" xfId="1901" xr:uid="{00000000-0005-0000-0000-0000AA080000}"/>
    <cellStyle name="Normal 3 21 2 10" xfId="1902" xr:uid="{00000000-0005-0000-0000-0000AB080000}"/>
    <cellStyle name="Normal 3 21 2 11" xfId="1903" xr:uid="{00000000-0005-0000-0000-0000AC080000}"/>
    <cellStyle name="Normal 3 21 2 12" xfId="1904" xr:uid="{00000000-0005-0000-0000-0000AD080000}"/>
    <cellStyle name="Normal 3 21 2 2" xfId="1905" xr:uid="{00000000-0005-0000-0000-0000AE080000}"/>
    <cellStyle name="Normal 3 21 2 3" xfId="1906" xr:uid="{00000000-0005-0000-0000-0000AF080000}"/>
    <cellStyle name="Normal 3 21 2 4" xfId="1907" xr:uid="{00000000-0005-0000-0000-0000B0080000}"/>
    <cellStyle name="Normal 3 21 2 5" xfId="1908" xr:uid="{00000000-0005-0000-0000-0000B1080000}"/>
    <cellStyle name="Normal 3 21 2 6" xfId="1909" xr:uid="{00000000-0005-0000-0000-0000B2080000}"/>
    <cellStyle name="Normal 3 21 2 7" xfId="1910" xr:uid="{00000000-0005-0000-0000-0000B3080000}"/>
    <cellStyle name="Normal 3 21 2 8" xfId="1911" xr:uid="{00000000-0005-0000-0000-0000B4080000}"/>
    <cellStyle name="Normal 3 21 2 9" xfId="1912" xr:uid="{00000000-0005-0000-0000-0000B5080000}"/>
    <cellStyle name="Normal 3 21 3" xfId="1913" xr:uid="{00000000-0005-0000-0000-0000B6080000}"/>
    <cellStyle name="Normal 3 21 4" xfId="1914" xr:uid="{00000000-0005-0000-0000-0000B7080000}"/>
    <cellStyle name="Normal 3 21 5" xfId="1915" xr:uid="{00000000-0005-0000-0000-0000B8080000}"/>
    <cellStyle name="Normal 3 21 6" xfId="1916" xr:uid="{00000000-0005-0000-0000-0000B9080000}"/>
    <cellStyle name="Normal 3 21 7" xfId="1917" xr:uid="{00000000-0005-0000-0000-0000BA080000}"/>
    <cellStyle name="Normal 3 21 8" xfId="1918" xr:uid="{00000000-0005-0000-0000-0000BB080000}"/>
    <cellStyle name="Normal 3 21 9" xfId="1919" xr:uid="{00000000-0005-0000-0000-0000BC080000}"/>
    <cellStyle name="Normal 3 22" xfId="1920" xr:uid="{00000000-0005-0000-0000-0000BD080000}"/>
    <cellStyle name="Normal 3 22 10" xfId="1921" xr:uid="{00000000-0005-0000-0000-0000BE080000}"/>
    <cellStyle name="Normal 3 22 11" xfId="1922" xr:uid="{00000000-0005-0000-0000-0000BF080000}"/>
    <cellStyle name="Normal 3 22 12" xfId="1923" xr:uid="{00000000-0005-0000-0000-0000C0080000}"/>
    <cellStyle name="Normal 3 22 13" xfId="1924" xr:uid="{00000000-0005-0000-0000-0000C1080000}"/>
    <cellStyle name="Normal 3 22 2" xfId="1925" xr:uid="{00000000-0005-0000-0000-0000C2080000}"/>
    <cellStyle name="Normal 3 22 2 10" xfId="1926" xr:uid="{00000000-0005-0000-0000-0000C3080000}"/>
    <cellStyle name="Normal 3 22 2 11" xfId="1927" xr:uid="{00000000-0005-0000-0000-0000C4080000}"/>
    <cellStyle name="Normal 3 22 2 12" xfId="1928" xr:uid="{00000000-0005-0000-0000-0000C5080000}"/>
    <cellStyle name="Normal 3 22 2 2" xfId="1929" xr:uid="{00000000-0005-0000-0000-0000C6080000}"/>
    <cellStyle name="Normal 3 22 2 3" xfId="1930" xr:uid="{00000000-0005-0000-0000-0000C7080000}"/>
    <cellStyle name="Normal 3 22 2 4" xfId="1931" xr:uid="{00000000-0005-0000-0000-0000C8080000}"/>
    <cellStyle name="Normal 3 22 2 5" xfId="1932" xr:uid="{00000000-0005-0000-0000-0000C9080000}"/>
    <cellStyle name="Normal 3 22 2 6" xfId="1933" xr:uid="{00000000-0005-0000-0000-0000CA080000}"/>
    <cellStyle name="Normal 3 22 2 7" xfId="1934" xr:uid="{00000000-0005-0000-0000-0000CB080000}"/>
    <cellStyle name="Normal 3 22 2 8" xfId="1935" xr:uid="{00000000-0005-0000-0000-0000CC080000}"/>
    <cellStyle name="Normal 3 22 2 9" xfId="1936" xr:uid="{00000000-0005-0000-0000-0000CD080000}"/>
    <cellStyle name="Normal 3 22 3" xfId="1937" xr:uid="{00000000-0005-0000-0000-0000CE080000}"/>
    <cellStyle name="Normal 3 22 4" xfId="1938" xr:uid="{00000000-0005-0000-0000-0000CF080000}"/>
    <cellStyle name="Normal 3 22 5" xfId="1939" xr:uid="{00000000-0005-0000-0000-0000D0080000}"/>
    <cellStyle name="Normal 3 22 6" xfId="1940" xr:uid="{00000000-0005-0000-0000-0000D1080000}"/>
    <cellStyle name="Normal 3 22 7" xfId="1941" xr:uid="{00000000-0005-0000-0000-0000D2080000}"/>
    <cellStyle name="Normal 3 22 8" xfId="1942" xr:uid="{00000000-0005-0000-0000-0000D3080000}"/>
    <cellStyle name="Normal 3 22 9" xfId="1943" xr:uid="{00000000-0005-0000-0000-0000D4080000}"/>
    <cellStyle name="Normal 3 23" xfId="1944" xr:uid="{00000000-0005-0000-0000-0000D5080000}"/>
    <cellStyle name="Normal 3 23 10" xfId="1945" xr:uid="{00000000-0005-0000-0000-0000D6080000}"/>
    <cellStyle name="Normal 3 23 11" xfId="1946" xr:uid="{00000000-0005-0000-0000-0000D7080000}"/>
    <cellStyle name="Normal 3 23 12" xfId="1947" xr:uid="{00000000-0005-0000-0000-0000D8080000}"/>
    <cellStyle name="Normal 3 23 13" xfId="1948" xr:uid="{00000000-0005-0000-0000-0000D9080000}"/>
    <cellStyle name="Normal 3 23 2" xfId="1949" xr:uid="{00000000-0005-0000-0000-0000DA080000}"/>
    <cellStyle name="Normal 3 23 2 10" xfId="1950" xr:uid="{00000000-0005-0000-0000-0000DB080000}"/>
    <cellStyle name="Normal 3 23 2 11" xfId="1951" xr:uid="{00000000-0005-0000-0000-0000DC080000}"/>
    <cellStyle name="Normal 3 23 2 12" xfId="1952" xr:uid="{00000000-0005-0000-0000-0000DD080000}"/>
    <cellStyle name="Normal 3 23 2 2" xfId="1953" xr:uid="{00000000-0005-0000-0000-0000DE080000}"/>
    <cellStyle name="Normal 3 23 2 3" xfId="1954" xr:uid="{00000000-0005-0000-0000-0000DF080000}"/>
    <cellStyle name="Normal 3 23 2 4" xfId="1955" xr:uid="{00000000-0005-0000-0000-0000E0080000}"/>
    <cellStyle name="Normal 3 23 2 5" xfId="1956" xr:uid="{00000000-0005-0000-0000-0000E1080000}"/>
    <cellStyle name="Normal 3 23 2 6" xfId="1957" xr:uid="{00000000-0005-0000-0000-0000E2080000}"/>
    <cellStyle name="Normal 3 23 2 7" xfId="1958" xr:uid="{00000000-0005-0000-0000-0000E3080000}"/>
    <cellStyle name="Normal 3 23 2 8" xfId="1959" xr:uid="{00000000-0005-0000-0000-0000E4080000}"/>
    <cellStyle name="Normal 3 23 2 9" xfId="1960" xr:uid="{00000000-0005-0000-0000-0000E5080000}"/>
    <cellStyle name="Normal 3 23 3" xfId="1961" xr:uid="{00000000-0005-0000-0000-0000E6080000}"/>
    <cellStyle name="Normal 3 23 4" xfId="1962" xr:uid="{00000000-0005-0000-0000-0000E7080000}"/>
    <cellStyle name="Normal 3 23 5" xfId="1963" xr:uid="{00000000-0005-0000-0000-0000E8080000}"/>
    <cellStyle name="Normal 3 23 6" xfId="1964" xr:uid="{00000000-0005-0000-0000-0000E9080000}"/>
    <cellStyle name="Normal 3 23 7" xfId="1965" xr:uid="{00000000-0005-0000-0000-0000EA080000}"/>
    <cellStyle name="Normal 3 23 8" xfId="1966" xr:uid="{00000000-0005-0000-0000-0000EB080000}"/>
    <cellStyle name="Normal 3 23 9" xfId="1967" xr:uid="{00000000-0005-0000-0000-0000EC080000}"/>
    <cellStyle name="Normal 3 24" xfId="1968" xr:uid="{00000000-0005-0000-0000-0000ED080000}"/>
    <cellStyle name="Normal 3 24 10" xfId="1969" xr:uid="{00000000-0005-0000-0000-0000EE080000}"/>
    <cellStyle name="Normal 3 24 11" xfId="1970" xr:uid="{00000000-0005-0000-0000-0000EF080000}"/>
    <cellStyle name="Normal 3 24 12" xfId="1971" xr:uid="{00000000-0005-0000-0000-0000F0080000}"/>
    <cellStyle name="Normal 3 24 13" xfId="1972" xr:uid="{00000000-0005-0000-0000-0000F1080000}"/>
    <cellStyle name="Normal 3 24 2" xfId="1973" xr:uid="{00000000-0005-0000-0000-0000F2080000}"/>
    <cellStyle name="Normal 3 24 2 10" xfId="1974" xr:uid="{00000000-0005-0000-0000-0000F3080000}"/>
    <cellStyle name="Normal 3 24 2 11" xfId="1975" xr:uid="{00000000-0005-0000-0000-0000F4080000}"/>
    <cellStyle name="Normal 3 24 2 12" xfId="1976" xr:uid="{00000000-0005-0000-0000-0000F5080000}"/>
    <cellStyle name="Normal 3 24 2 2" xfId="1977" xr:uid="{00000000-0005-0000-0000-0000F6080000}"/>
    <cellStyle name="Normal 3 24 2 3" xfId="1978" xr:uid="{00000000-0005-0000-0000-0000F7080000}"/>
    <cellStyle name="Normal 3 24 2 4" xfId="1979" xr:uid="{00000000-0005-0000-0000-0000F8080000}"/>
    <cellStyle name="Normal 3 24 2 5" xfId="1980" xr:uid="{00000000-0005-0000-0000-0000F9080000}"/>
    <cellStyle name="Normal 3 24 2 6" xfId="1981" xr:uid="{00000000-0005-0000-0000-0000FA080000}"/>
    <cellStyle name="Normal 3 24 2 7" xfId="1982" xr:uid="{00000000-0005-0000-0000-0000FB080000}"/>
    <cellStyle name="Normal 3 24 2 8" xfId="1983" xr:uid="{00000000-0005-0000-0000-0000FC080000}"/>
    <cellStyle name="Normal 3 24 2 9" xfId="1984" xr:uid="{00000000-0005-0000-0000-0000FD080000}"/>
    <cellStyle name="Normal 3 24 3" xfId="1985" xr:uid="{00000000-0005-0000-0000-0000FE080000}"/>
    <cellStyle name="Normal 3 24 4" xfId="1986" xr:uid="{00000000-0005-0000-0000-0000FF080000}"/>
    <cellStyle name="Normal 3 24 5" xfId="1987" xr:uid="{00000000-0005-0000-0000-000000090000}"/>
    <cellStyle name="Normal 3 24 6" xfId="1988" xr:uid="{00000000-0005-0000-0000-000001090000}"/>
    <cellStyle name="Normal 3 24 7" xfId="1989" xr:uid="{00000000-0005-0000-0000-000002090000}"/>
    <cellStyle name="Normal 3 24 8" xfId="1990" xr:uid="{00000000-0005-0000-0000-000003090000}"/>
    <cellStyle name="Normal 3 24 9" xfId="1991" xr:uid="{00000000-0005-0000-0000-000004090000}"/>
    <cellStyle name="Normal 3 25" xfId="1992" xr:uid="{00000000-0005-0000-0000-000005090000}"/>
    <cellStyle name="Normal 3 25 10" xfId="1993" xr:uid="{00000000-0005-0000-0000-000006090000}"/>
    <cellStyle name="Normal 3 25 11" xfId="1994" xr:uid="{00000000-0005-0000-0000-000007090000}"/>
    <cellStyle name="Normal 3 25 12" xfId="1995" xr:uid="{00000000-0005-0000-0000-000008090000}"/>
    <cellStyle name="Normal 3 25 13" xfId="1996" xr:uid="{00000000-0005-0000-0000-000009090000}"/>
    <cellStyle name="Normal 3 25 2" xfId="1997" xr:uid="{00000000-0005-0000-0000-00000A090000}"/>
    <cellStyle name="Normal 3 25 2 10" xfId="1998" xr:uid="{00000000-0005-0000-0000-00000B090000}"/>
    <cellStyle name="Normal 3 25 2 11" xfId="1999" xr:uid="{00000000-0005-0000-0000-00000C090000}"/>
    <cellStyle name="Normal 3 25 2 12" xfId="2000" xr:uid="{00000000-0005-0000-0000-00000D090000}"/>
    <cellStyle name="Normal 3 25 2 2" xfId="2001" xr:uid="{00000000-0005-0000-0000-00000E090000}"/>
    <cellStyle name="Normal 3 25 2 3" xfId="2002" xr:uid="{00000000-0005-0000-0000-00000F090000}"/>
    <cellStyle name="Normal 3 25 2 4" xfId="2003" xr:uid="{00000000-0005-0000-0000-000010090000}"/>
    <cellStyle name="Normal 3 25 2 5" xfId="2004" xr:uid="{00000000-0005-0000-0000-000011090000}"/>
    <cellStyle name="Normal 3 25 2 6" xfId="2005" xr:uid="{00000000-0005-0000-0000-000012090000}"/>
    <cellStyle name="Normal 3 25 2 7" xfId="2006" xr:uid="{00000000-0005-0000-0000-000013090000}"/>
    <cellStyle name="Normal 3 25 2 8" xfId="2007" xr:uid="{00000000-0005-0000-0000-000014090000}"/>
    <cellStyle name="Normal 3 25 2 9" xfId="2008" xr:uid="{00000000-0005-0000-0000-000015090000}"/>
    <cellStyle name="Normal 3 25 3" xfId="2009" xr:uid="{00000000-0005-0000-0000-000016090000}"/>
    <cellStyle name="Normal 3 25 4" xfId="2010" xr:uid="{00000000-0005-0000-0000-000017090000}"/>
    <cellStyle name="Normal 3 25 5" xfId="2011" xr:uid="{00000000-0005-0000-0000-000018090000}"/>
    <cellStyle name="Normal 3 25 6" xfId="2012" xr:uid="{00000000-0005-0000-0000-000019090000}"/>
    <cellStyle name="Normal 3 25 7" xfId="2013" xr:uid="{00000000-0005-0000-0000-00001A090000}"/>
    <cellStyle name="Normal 3 25 8" xfId="2014" xr:uid="{00000000-0005-0000-0000-00001B090000}"/>
    <cellStyle name="Normal 3 25 9" xfId="2015" xr:uid="{00000000-0005-0000-0000-00001C090000}"/>
    <cellStyle name="Normal 3 26" xfId="2016" xr:uid="{00000000-0005-0000-0000-00001D090000}"/>
    <cellStyle name="Normal 3 26 10" xfId="2017" xr:uid="{00000000-0005-0000-0000-00001E090000}"/>
    <cellStyle name="Normal 3 26 11" xfId="2018" xr:uid="{00000000-0005-0000-0000-00001F090000}"/>
    <cellStyle name="Normal 3 26 12" xfId="2019" xr:uid="{00000000-0005-0000-0000-000020090000}"/>
    <cellStyle name="Normal 3 26 13" xfId="2020" xr:uid="{00000000-0005-0000-0000-000021090000}"/>
    <cellStyle name="Normal 3 26 2" xfId="2021" xr:uid="{00000000-0005-0000-0000-000022090000}"/>
    <cellStyle name="Normal 3 26 2 10" xfId="2022" xr:uid="{00000000-0005-0000-0000-000023090000}"/>
    <cellStyle name="Normal 3 26 2 11" xfId="2023" xr:uid="{00000000-0005-0000-0000-000024090000}"/>
    <cellStyle name="Normal 3 26 2 12" xfId="2024" xr:uid="{00000000-0005-0000-0000-000025090000}"/>
    <cellStyle name="Normal 3 26 2 2" xfId="2025" xr:uid="{00000000-0005-0000-0000-000026090000}"/>
    <cellStyle name="Normal 3 26 2 3" xfId="2026" xr:uid="{00000000-0005-0000-0000-000027090000}"/>
    <cellStyle name="Normal 3 26 2 4" xfId="2027" xr:uid="{00000000-0005-0000-0000-000028090000}"/>
    <cellStyle name="Normal 3 26 2 5" xfId="2028" xr:uid="{00000000-0005-0000-0000-000029090000}"/>
    <cellStyle name="Normal 3 26 2 6" xfId="2029" xr:uid="{00000000-0005-0000-0000-00002A090000}"/>
    <cellStyle name="Normal 3 26 2 7" xfId="2030" xr:uid="{00000000-0005-0000-0000-00002B090000}"/>
    <cellStyle name="Normal 3 26 2 8" xfId="2031" xr:uid="{00000000-0005-0000-0000-00002C090000}"/>
    <cellStyle name="Normal 3 26 2 9" xfId="2032" xr:uid="{00000000-0005-0000-0000-00002D090000}"/>
    <cellStyle name="Normal 3 26 3" xfId="2033" xr:uid="{00000000-0005-0000-0000-00002E090000}"/>
    <cellStyle name="Normal 3 26 4" xfId="2034" xr:uid="{00000000-0005-0000-0000-00002F090000}"/>
    <cellStyle name="Normal 3 26 5" xfId="2035" xr:uid="{00000000-0005-0000-0000-000030090000}"/>
    <cellStyle name="Normal 3 26 6" xfId="2036" xr:uid="{00000000-0005-0000-0000-000031090000}"/>
    <cellStyle name="Normal 3 26 7" xfId="2037" xr:uid="{00000000-0005-0000-0000-000032090000}"/>
    <cellStyle name="Normal 3 26 8" xfId="2038" xr:uid="{00000000-0005-0000-0000-000033090000}"/>
    <cellStyle name="Normal 3 26 9" xfId="2039" xr:uid="{00000000-0005-0000-0000-000034090000}"/>
    <cellStyle name="Normal 3 27" xfId="2040" xr:uid="{00000000-0005-0000-0000-000035090000}"/>
    <cellStyle name="Normal 3 27 10" xfId="2041" xr:uid="{00000000-0005-0000-0000-000036090000}"/>
    <cellStyle name="Normal 3 27 11" xfId="2042" xr:uid="{00000000-0005-0000-0000-000037090000}"/>
    <cellStyle name="Normal 3 27 12" xfId="2043" xr:uid="{00000000-0005-0000-0000-000038090000}"/>
    <cellStyle name="Normal 3 27 13" xfId="2044" xr:uid="{00000000-0005-0000-0000-000039090000}"/>
    <cellStyle name="Normal 3 27 2" xfId="2045" xr:uid="{00000000-0005-0000-0000-00003A090000}"/>
    <cellStyle name="Normal 3 27 2 10" xfId="2046" xr:uid="{00000000-0005-0000-0000-00003B090000}"/>
    <cellStyle name="Normal 3 27 2 11" xfId="2047" xr:uid="{00000000-0005-0000-0000-00003C090000}"/>
    <cellStyle name="Normal 3 27 2 12" xfId="2048" xr:uid="{00000000-0005-0000-0000-00003D090000}"/>
    <cellStyle name="Normal 3 27 2 2" xfId="2049" xr:uid="{00000000-0005-0000-0000-00003E090000}"/>
    <cellStyle name="Normal 3 27 2 3" xfId="2050" xr:uid="{00000000-0005-0000-0000-00003F090000}"/>
    <cellStyle name="Normal 3 27 2 4" xfId="2051" xr:uid="{00000000-0005-0000-0000-000040090000}"/>
    <cellStyle name="Normal 3 27 2 5" xfId="2052" xr:uid="{00000000-0005-0000-0000-000041090000}"/>
    <cellStyle name="Normal 3 27 2 6" xfId="2053" xr:uid="{00000000-0005-0000-0000-000042090000}"/>
    <cellStyle name="Normal 3 27 2 7" xfId="2054" xr:uid="{00000000-0005-0000-0000-000043090000}"/>
    <cellStyle name="Normal 3 27 2 8" xfId="2055" xr:uid="{00000000-0005-0000-0000-000044090000}"/>
    <cellStyle name="Normal 3 27 2 9" xfId="2056" xr:uid="{00000000-0005-0000-0000-000045090000}"/>
    <cellStyle name="Normal 3 27 3" xfId="2057" xr:uid="{00000000-0005-0000-0000-000046090000}"/>
    <cellStyle name="Normal 3 27 4" xfId="2058" xr:uid="{00000000-0005-0000-0000-000047090000}"/>
    <cellStyle name="Normal 3 27 5" xfId="2059" xr:uid="{00000000-0005-0000-0000-000048090000}"/>
    <cellStyle name="Normal 3 27 6" xfId="2060" xr:uid="{00000000-0005-0000-0000-000049090000}"/>
    <cellStyle name="Normal 3 27 7" xfId="2061" xr:uid="{00000000-0005-0000-0000-00004A090000}"/>
    <cellStyle name="Normal 3 27 8" xfId="2062" xr:uid="{00000000-0005-0000-0000-00004B090000}"/>
    <cellStyle name="Normal 3 27 9" xfId="2063" xr:uid="{00000000-0005-0000-0000-00004C090000}"/>
    <cellStyle name="Normal 3 28" xfId="2064" xr:uid="{00000000-0005-0000-0000-00004D090000}"/>
    <cellStyle name="Normal 3 28 10" xfId="2065" xr:uid="{00000000-0005-0000-0000-00004E090000}"/>
    <cellStyle name="Normal 3 28 11" xfId="2066" xr:uid="{00000000-0005-0000-0000-00004F090000}"/>
    <cellStyle name="Normal 3 28 12" xfId="2067" xr:uid="{00000000-0005-0000-0000-000050090000}"/>
    <cellStyle name="Normal 3 28 13" xfId="2068" xr:uid="{00000000-0005-0000-0000-000051090000}"/>
    <cellStyle name="Normal 3 28 2" xfId="2069" xr:uid="{00000000-0005-0000-0000-000052090000}"/>
    <cellStyle name="Normal 3 28 2 10" xfId="2070" xr:uid="{00000000-0005-0000-0000-000053090000}"/>
    <cellStyle name="Normal 3 28 2 11" xfId="2071" xr:uid="{00000000-0005-0000-0000-000054090000}"/>
    <cellStyle name="Normal 3 28 2 12" xfId="2072" xr:uid="{00000000-0005-0000-0000-000055090000}"/>
    <cellStyle name="Normal 3 28 2 2" xfId="2073" xr:uid="{00000000-0005-0000-0000-000056090000}"/>
    <cellStyle name="Normal 3 28 2 3" xfId="2074" xr:uid="{00000000-0005-0000-0000-000057090000}"/>
    <cellStyle name="Normal 3 28 2 4" xfId="2075" xr:uid="{00000000-0005-0000-0000-000058090000}"/>
    <cellStyle name="Normal 3 28 2 5" xfId="2076" xr:uid="{00000000-0005-0000-0000-000059090000}"/>
    <cellStyle name="Normal 3 28 2 6" xfId="2077" xr:uid="{00000000-0005-0000-0000-00005A090000}"/>
    <cellStyle name="Normal 3 28 2 7" xfId="2078" xr:uid="{00000000-0005-0000-0000-00005B090000}"/>
    <cellStyle name="Normal 3 28 2 8" xfId="2079" xr:uid="{00000000-0005-0000-0000-00005C090000}"/>
    <cellStyle name="Normal 3 28 2 9" xfId="2080" xr:uid="{00000000-0005-0000-0000-00005D090000}"/>
    <cellStyle name="Normal 3 28 3" xfId="2081" xr:uid="{00000000-0005-0000-0000-00005E090000}"/>
    <cellStyle name="Normal 3 28 4" xfId="2082" xr:uid="{00000000-0005-0000-0000-00005F090000}"/>
    <cellStyle name="Normal 3 28 5" xfId="2083" xr:uid="{00000000-0005-0000-0000-000060090000}"/>
    <cellStyle name="Normal 3 28 6" xfId="2084" xr:uid="{00000000-0005-0000-0000-000061090000}"/>
    <cellStyle name="Normal 3 28 7" xfId="2085" xr:uid="{00000000-0005-0000-0000-000062090000}"/>
    <cellStyle name="Normal 3 28 8" xfId="2086" xr:uid="{00000000-0005-0000-0000-000063090000}"/>
    <cellStyle name="Normal 3 28 9" xfId="2087" xr:uid="{00000000-0005-0000-0000-000064090000}"/>
    <cellStyle name="Normal 3 29" xfId="2088" xr:uid="{00000000-0005-0000-0000-000065090000}"/>
    <cellStyle name="Normal 3 29 10" xfId="2089" xr:uid="{00000000-0005-0000-0000-000066090000}"/>
    <cellStyle name="Normal 3 29 11" xfId="2090" xr:uid="{00000000-0005-0000-0000-000067090000}"/>
    <cellStyle name="Normal 3 29 12" xfId="2091" xr:uid="{00000000-0005-0000-0000-000068090000}"/>
    <cellStyle name="Normal 3 29 13" xfId="2092" xr:uid="{00000000-0005-0000-0000-000069090000}"/>
    <cellStyle name="Normal 3 29 2" xfId="2093" xr:uid="{00000000-0005-0000-0000-00006A090000}"/>
    <cellStyle name="Normal 3 29 2 10" xfId="2094" xr:uid="{00000000-0005-0000-0000-00006B090000}"/>
    <cellStyle name="Normal 3 29 2 11" xfId="2095" xr:uid="{00000000-0005-0000-0000-00006C090000}"/>
    <cellStyle name="Normal 3 29 2 12" xfId="2096" xr:uid="{00000000-0005-0000-0000-00006D090000}"/>
    <cellStyle name="Normal 3 29 2 2" xfId="2097" xr:uid="{00000000-0005-0000-0000-00006E090000}"/>
    <cellStyle name="Normal 3 29 2 3" xfId="2098" xr:uid="{00000000-0005-0000-0000-00006F090000}"/>
    <cellStyle name="Normal 3 29 2 4" xfId="2099" xr:uid="{00000000-0005-0000-0000-000070090000}"/>
    <cellStyle name="Normal 3 29 2 5" xfId="2100" xr:uid="{00000000-0005-0000-0000-000071090000}"/>
    <cellStyle name="Normal 3 29 2 6" xfId="2101" xr:uid="{00000000-0005-0000-0000-000072090000}"/>
    <cellStyle name="Normal 3 29 2 7" xfId="2102" xr:uid="{00000000-0005-0000-0000-000073090000}"/>
    <cellStyle name="Normal 3 29 2 8" xfId="2103" xr:uid="{00000000-0005-0000-0000-000074090000}"/>
    <cellStyle name="Normal 3 29 2 9" xfId="2104" xr:uid="{00000000-0005-0000-0000-000075090000}"/>
    <cellStyle name="Normal 3 29 3" xfId="2105" xr:uid="{00000000-0005-0000-0000-000076090000}"/>
    <cellStyle name="Normal 3 29 4" xfId="2106" xr:uid="{00000000-0005-0000-0000-000077090000}"/>
    <cellStyle name="Normal 3 29 5" xfId="2107" xr:uid="{00000000-0005-0000-0000-000078090000}"/>
    <cellStyle name="Normal 3 29 6" xfId="2108" xr:uid="{00000000-0005-0000-0000-000079090000}"/>
    <cellStyle name="Normal 3 29 7" xfId="2109" xr:uid="{00000000-0005-0000-0000-00007A090000}"/>
    <cellStyle name="Normal 3 29 8" xfId="2110" xr:uid="{00000000-0005-0000-0000-00007B090000}"/>
    <cellStyle name="Normal 3 29 9" xfId="2111" xr:uid="{00000000-0005-0000-0000-00007C090000}"/>
    <cellStyle name="Normal 3 3" xfId="37" xr:uid="{00000000-0005-0000-0000-00007D090000}"/>
    <cellStyle name="Normal 3 3 10" xfId="2112" xr:uid="{00000000-0005-0000-0000-00007E090000}"/>
    <cellStyle name="Normal 3 3 10 3 2" xfId="3795" xr:uid="{00000000-0005-0000-0000-00007F090000}"/>
    <cellStyle name="Normal 3 3 10 3 2 2" xfId="3825" xr:uid="{00000000-0005-0000-0000-000080090000}"/>
    <cellStyle name="Normal 3 3 11" xfId="2113" xr:uid="{00000000-0005-0000-0000-000081090000}"/>
    <cellStyle name="Normal 3 3 12" xfId="2114" xr:uid="{00000000-0005-0000-0000-000082090000}"/>
    <cellStyle name="Normal 3 3 13" xfId="2115" xr:uid="{00000000-0005-0000-0000-000083090000}"/>
    <cellStyle name="Normal 3 3 14" xfId="3803" xr:uid="{00000000-0005-0000-0000-000084090000}"/>
    <cellStyle name="Normal 3 3 2" xfId="2116" xr:uid="{00000000-0005-0000-0000-000085090000}"/>
    <cellStyle name="Normal 3 3 2 10" xfId="2117" xr:uid="{00000000-0005-0000-0000-000086090000}"/>
    <cellStyle name="Normal 3 3 2 11" xfId="2118" xr:uid="{00000000-0005-0000-0000-000087090000}"/>
    <cellStyle name="Normal 3 3 2 12" xfId="2119" xr:uid="{00000000-0005-0000-0000-000088090000}"/>
    <cellStyle name="Normal 3 3 2 2" xfId="2120" xr:uid="{00000000-0005-0000-0000-000089090000}"/>
    <cellStyle name="Normal 3 3 2 3" xfId="2121" xr:uid="{00000000-0005-0000-0000-00008A090000}"/>
    <cellStyle name="Normal 3 3 2 4" xfId="2122" xr:uid="{00000000-0005-0000-0000-00008B090000}"/>
    <cellStyle name="Normal 3 3 2 5" xfId="2123" xr:uid="{00000000-0005-0000-0000-00008C090000}"/>
    <cellStyle name="Normal 3 3 2 6" xfId="2124" xr:uid="{00000000-0005-0000-0000-00008D090000}"/>
    <cellStyle name="Normal 3 3 2 7" xfId="2125" xr:uid="{00000000-0005-0000-0000-00008E090000}"/>
    <cellStyle name="Normal 3 3 2 8" xfId="2126" xr:uid="{00000000-0005-0000-0000-00008F090000}"/>
    <cellStyle name="Normal 3 3 2 9" xfId="2127" xr:uid="{00000000-0005-0000-0000-000090090000}"/>
    <cellStyle name="Normal 3 3 3" xfId="2128" xr:uid="{00000000-0005-0000-0000-000091090000}"/>
    <cellStyle name="Normal 3 3 4" xfId="2129" xr:uid="{00000000-0005-0000-0000-000092090000}"/>
    <cellStyle name="Normal 3 3 5" xfId="2130" xr:uid="{00000000-0005-0000-0000-000093090000}"/>
    <cellStyle name="Normal 3 3 6" xfId="2131" xr:uid="{00000000-0005-0000-0000-000094090000}"/>
    <cellStyle name="Normal 3 3 7" xfId="2132" xr:uid="{00000000-0005-0000-0000-000095090000}"/>
    <cellStyle name="Normal 3 3 8" xfId="2133" xr:uid="{00000000-0005-0000-0000-000096090000}"/>
    <cellStyle name="Normal 3 3 9" xfId="2134" xr:uid="{00000000-0005-0000-0000-000097090000}"/>
    <cellStyle name="Normal 3 30" xfId="2135" xr:uid="{00000000-0005-0000-0000-000098090000}"/>
    <cellStyle name="Normal 3 30 10" xfId="2136" xr:uid="{00000000-0005-0000-0000-000099090000}"/>
    <cellStyle name="Normal 3 30 11" xfId="2137" xr:uid="{00000000-0005-0000-0000-00009A090000}"/>
    <cellStyle name="Normal 3 30 12" xfId="2138" xr:uid="{00000000-0005-0000-0000-00009B090000}"/>
    <cellStyle name="Normal 3 30 13" xfId="2139" xr:uid="{00000000-0005-0000-0000-00009C090000}"/>
    <cellStyle name="Normal 3 30 2" xfId="2140" xr:uid="{00000000-0005-0000-0000-00009D090000}"/>
    <cellStyle name="Normal 3 30 2 10" xfId="2141" xr:uid="{00000000-0005-0000-0000-00009E090000}"/>
    <cellStyle name="Normal 3 30 2 11" xfId="2142" xr:uid="{00000000-0005-0000-0000-00009F090000}"/>
    <cellStyle name="Normal 3 30 2 12" xfId="2143" xr:uid="{00000000-0005-0000-0000-0000A0090000}"/>
    <cellStyle name="Normal 3 30 2 2" xfId="2144" xr:uid="{00000000-0005-0000-0000-0000A1090000}"/>
    <cellStyle name="Normal 3 30 2 3" xfId="2145" xr:uid="{00000000-0005-0000-0000-0000A2090000}"/>
    <cellStyle name="Normal 3 30 2 4" xfId="2146" xr:uid="{00000000-0005-0000-0000-0000A3090000}"/>
    <cellStyle name="Normal 3 30 2 5" xfId="2147" xr:uid="{00000000-0005-0000-0000-0000A4090000}"/>
    <cellStyle name="Normal 3 30 2 6" xfId="2148" xr:uid="{00000000-0005-0000-0000-0000A5090000}"/>
    <cellStyle name="Normal 3 30 2 7" xfId="2149" xr:uid="{00000000-0005-0000-0000-0000A6090000}"/>
    <cellStyle name="Normal 3 30 2 8" xfId="2150" xr:uid="{00000000-0005-0000-0000-0000A7090000}"/>
    <cellStyle name="Normal 3 30 2 9" xfId="2151" xr:uid="{00000000-0005-0000-0000-0000A8090000}"/>
    <cellStyle name="Normal 3 30 3" xfId="2152" xr:uid="{00000000-0005-0000-0000-0000A9090000}"/>
    <cellStyle name="Normal 3 30 4" xfId="2153" xr:uid="{00000000-0005-0000-0000-0000AA090000}"/>
    <cellStyle name="Normal 3 30 5" xfId="2154" xr:uid="{00000000-0005-0000-0000-0000AB090000}"/>
    <cellStyle name="Normal 3 30 6" xfId="2155" xr:uid="{00000000-0005-0000-0000-0000AC090000}"/>
    <cellStyle name="Normal 3 30 7" xfId="2156" xr:uid="{00000000-0005-0000-0000-0000AD090000}"/>
    <cellStyle name="Normal 3 30 8" xfId="2157" xr:uid="{00000000-0005-0000-0000-0000AE090000}"/>
    <cellStyle name="Normal 3 30 9" xfId="2158" xr:uid="{00000000-0005-0000-0000-0000AF090000}"/>
    <cellStyle name="Normal 3 31" xfId="2159" xr:uid="{00000000-0005-0000-0000-0000B0090000}"/>
    <cellStyle name="Normal 3 31 10" xfId="2160" xr:uid="{00000000-0005-0000-0000-0000B1090000}"/>
    <cellStyle name="Normal 3 31 11" xfId="2161" xr:uid="{00000000-0005-0000-0000-0000B2090000}"/>
    <cellStyle name="Normal 3 31 12" xfId="2162" xr:uid="{00000000-0005-0000-0000-0000B3090000}"/>
    <cellStyle name="Normal 3 31 13" xfId="2163" xr:uid="{00000000-0005-0000-0000-0000B4090000}"/>
    <cellStyle name="Normal 3 31 2" xfId="2164" xr:uid="{00000000-0005-0000-0000-0000B5090000}"/>
    <cellStyle name="Normal 3 31 2 10" xfId="2165" xr:uid="{00000000-0005-0000-0000-0000B6090000}"/>
    <cellStyle name="Normal 3 31 2 11" xfId="2166" xr:uid="{00000000-0005-0000-0000-0000B7090000}"/>
    <cellStyle name="Normal 3 31 2 12" xfId="2167" xr:uid="{00000000-0005-0000-0000-0000B8090000}"/>
    <cellStyle name="Normal 3 31 2 2" xfId="2168" xr:uid="{00000000-0005-0000-0000-0000B9090000}"/>
    <cellStyle name="Normal 3 31 2 3" xfId="2169" xr:uid="{00000000-0005-0000-0000-0000BA090000}"/>
    <cellStyle name="Normal 3 31 2 4" xfId="2170" xr:uid="{00000000-0005-0000-0000-0000BB090000}"/>
    <cellStyle name="Normal 3 31 2 5" xfId="2171" xr:uid="{00000000-0005-0000-0000-0000BC090000}"/>
    <cellStyle name="Normal 3 31 2 6" xfId="2172" xr:uid="{00000000-0005-0000-0000-0000BD090000}"/>
    <cellStyle name="Normal 3 31 2 7" xfId="2173" xr:uid="{00000000-0005-0000-0000-0000BE090000}"/>
    <cellStyle name="Normal 3 31 2 8" xfId="2174" xr:uid="{00000000-0005-0000-0000-0000BF090000}"/>
    <cellStyle name="Normal 3 31 2 9" xfId="2175" xr:uid="{00000000-0005-0000-0000-0000C0090000}"/>
    <cellStyle name="Normal 3 31 3" xfId="2176" xr:uid="{00000000-0005-0000-0000-0000C1090000}"/>
    <cellStyle name="Normal 3 31 4" xfId="2177" xr:uid="{00000000-0005-0000-0000-0000C2090000}"/>
    <cellStyle name="Normal 3 31 5" xfId="2178" xr:uid="{00000000-0005-0000-0000-0000C3090000}"/>
    <cellStyle name="Normal 3 31 6" xfId="2179" xr:uid="{00000000-0005-0000-0000-0000C4090000}"/>
    <cellStyle name="Normal 3 31 7" xfId="2180" xr:uid="{00000000-0005-0000-0000-0000C5090000}"/>
    <cellStyle name="Normal 3 31 8" xfId="2181" xr:uid="{00000000-0005-0000-0000-0000C6090000}"/>
    <cellStyle name="Normal 3 31 9" xfId="2182" xr:uid="{00000000-0005-0000-0000-0000C7090000}"/>
    <cellStyle name="Normal 3 32" xfId="2183" xr:uid="{00000000-0005-0000-0000-0000C8090000}"/>
    <cellStyle name="Normal 3 32 10" xfId="2184" xr:uid="{00000000-0005-0000-0000-0000C9090000}"/>
    <cellStyle name="Normal 3 32 11" xfId="2185" xr:uid="{00000000-0005-0000-0000-0000CA090000}"/>
    <cellStyle name="Normal 3 32 12" xfId="2186" xr:uid="{00000000-0005-0000-0000-0000CB090000}"/>
    <cellStyle name="Normal 3 32 13" xfId="2187" xr:uid="{00000000-0005-0000-0000-0000CC090000}"/>
    <cellStyle name="Normal 3 32 2" xfId="2188" xr:uid="{00000000-0005-0000-0000-0000CD090000}"/>
    <cellStyle name="Normal 3 32 2 10" xfId="2189" xr:uid="{00000000-0005-0000-0000-0000CE090000}"/>
    <cellStyle name="Normal 3 32 2 11" xfId="2190" xr:uid="{00000000-0005-0000-0000-0000CF090000}"/>
    <cellStyle name="Normal 3 32 2 12" xfId="2191" xr:uid="{00000000-0005-0000-0000-0000D0090000}"/>
    <cellStyle name="Normal 3 32 2 2" xfId="2192" xr:uid="{00000000-0005-0000-0000-0000D1090000}"/>
    <cellStyle name="Normal 3 32 2 3" xfId="2193" xr:uid="{00000000-0005-0000-0000-0000D2090000}"/>
    <cellStyle name="Normal 3 32 2 4" xfId="2194" xr:uid="{00000000-0005-0000-0000-0000D3090000}"/>
    <cellStyle name="Normal 3 32 2 5" xfId="2195" xr:uid="{00000000-0005-0000-0000-0000D4090000}"/>
    <cellStyle name="Normal 3 32 2 6" xfId="2196" xr:uid="{00000000-0005-0000-0000-0000D5090000}"/>
    <cellStyle name="Normal 3 32 2 7" xfId="2197" xr:uid="{00000000-0005-0000-0000-0000D6090000}"/>
    <cellStyle name="Normal 3 32 2 8" xfId="2198" xr:uid="{00000000-0005-0000-0000-0000D7090000}"/>
    <cellStyle name="Normal 3 32 2 9" xfId="2199" xr:uid="{00000000-0005-0000-0000-0000D8090000}"/>
    <cellStyle name="Normal 3 32 3" xfId="2200" xr:uid="{00000000-0005-0000-0000-0000D9090000}"/>
    <cellStyle name="Normal 3 32 4" xfId="2201" xr:uid="{00000000-0005-0000-0000-0000DA090000}"/>
    <cellStyle name="Normal 3 32 5" xfId="2202" xr:uid="{00000000-0005-0000-0000-0000DB090000}"/>
    <cellStyle name="Normal 3 32 6" xfId="2203" xr:uid="{00000000-0005-0000-0000-0000DC090000}"/>
    <cellStyle name="Normal 3 32 7" xfId="2204" xr:uid="{00000000-0005-0000-0000-0000DD090000}"/>
    <cellStyle name="Normal 3 32 8" xfId="2205" xr:uid="{00000000-0005-0000-0000-0000DE090000}"/>
    <cellStyle name="Normal 3 32 9" xfId="2206" xr:uid="{00000000-0005-0000-0000-0000DF090000}"/>
    <cellStyle name="Normal 3 33" xfId="2207" xr:uid="{00000000-0005-0000-0000-0000E0090000}"/>
    <cellStyle name="Normal 3 33 10" xfId="2208" xr:uid="{00000000-0005-0000-0000-0000E1090000}"/>
    <cellStyle name="Normal 3 33 11" xfId="2209" xr:uid="{00000000-0005-0000-0000-0000E2090000}"/>
    <cellStyle name="Normal 3 33 12" xfId="2210" xr:uid="{00000000-0005-0000-0000-0000E3090000}"/>
    <cellStyle name="Normal 3 33 13" xfId="2211" xr:uid="{00000000-0005-0000-0000-0000E4090000}"/>
    <cellStyle name="Normal 3 33 2" xfId="2212" xr:uid="{00000000-0005-0000-0000-0000E5090000}"/>
    <cellStyle name="Normal 3 33 2 10" xfId="2213" xr:uid="{00000000-0005-0000-0000-0000E6090000}"/>
    <cellStyle name="Normal 3 33 2 11" xfId="2214" xr:uid="{00000000-0005-0000-0000-0000E7090000}"/>
    <cellStyle name="Normal 3 33 2 12" xfId="2215" xr:uid="{00000000-0005-0000-0000-0000E8090000}"/>
    <cellStyle name="Normal 3 33 2 2" xfId="2216" xr:uid="{00000000-0005-0000-0000-0000E9090000}"/>
    <cellStyle name="Normal 3 33 2 3" xfId="2217" xr:uid="{00000000-0005-0000-0000-0000EA090000}"/>
    <cellStyle name="Normal 3 33 2 4" xfId="2218" xr:uid="{00000000-0005-0000-0000-0000EB090000}"/>
    <cellStyle name="Normal 3 33 2 5" xfId="2219" xr:uid="{00000000-0005-0000-0000-0000EC090000}"/>
    <cellStyle name="Normal 3 33 2 6" xfId="2220" xr:uid="{00000000-0005-0000-0000-0000ED090000}"/>
    <cellStyle name="Normal 3 33 2 7" xfId="2221" xr:uid="{00000000-0005-0000-0000-0000EE090000}"/>
    <cellStyle name="Normal 3 33 2 8" xfId="2222" xr:uid="{00000000-0005-0000-0000-0000EF090000}"/>
    <cellStyle name="Normal 3 33 2 9" xfId="2223" xr:uid="{00000000-0005-0000-0000-0000F0090000}"/>
    <cellStyle name="Normal 3 33 3" xfId="2224" xr:uid="{00000000-0005-0000-0000-0000F1090000}"/>
    <cellStyle name="Normal 3 33 4" xfId="2225" xr:uid="{00000000-0005-0000-0000-0000F2090000}"/>
    <cellStyle name="Normal 3 33 5" xfId="2226" xr:uid="{00000000-0005-0000-0000-0000F3090000}"/>
    <cellStyle name="Normal 3 33 6" xfId="2227" xr:uid="{00000000-0005-0000-0000-0000F4090000}"/>
    <cellStyle name="Normal 3 33 7" xfId="2228" xr:uid="{00000000-0005-0000-0000-0000F5090000}"/>
    <cellStyle name="Normal 3 33 8" xfId="2229" xr:uid="{00000000-0005-0000-0000-0000F6090000}"/>
    <cellStyle name="Normal 3 33 9" xfId="2230" xr:uid="{00000000-0005-0000-0000-0000F7090000}"/>
    <cellStyle name="Normal 3 34" xfId="2231" xr:uid="{00000000-0005-0000-0000-0000F8090000}"/>
    <cellStyle name="Normal 3 34 10" xfId="2232" xr:uid="{00000000-0005-0000-0000-0000F9090000}"/>
    <cellStyle name="Normal 3 34 11" xfId="2233" xr:uid="{00000000-0005-0000-0000-0000FA090000}"/>
    <cellStyle name="Normal 3 34 12" xfId="2234" xr:uid="{00000000-0005-0000-0000-0000FB090000}"/>
    <cellStyle name="Normal 3 34 13" xfId="2235" xr:uid="{00000000-0005-0000-0000-0000FC090000}"/>
    <cellStyle name="Normal 3 34 2" xfId="2236" xr:uid="{00000000-0005-0000-0000-0000FD090000}"/>
    <cellStyle name="Normal 3 34 2 10" xfId="2237" xr:uid="{00000000-0005-0000-0000-0000FE090000}"/>
    <cellStyle name="Normal 3 34 2 11" xfId="2238" xr:uid="{00000000-0005-0000-0000-0000FF090000}"/>
    <cellStyle name="Normal 3 34 2 12" xfId="2239" xr:uid="{00000000-0005-0000-0000-0000000A0000}"/>
    <cellStyle name="Normal 3 34 2 2" xfId="2240" xr:uid="{00000000-0005-0000-0000-0000010A0000}"/>
    <cellStyle name="Normal 3 34 2 3" xfId="2241" xr:uid="{00000000-0005-0000-0000-0000020A0000}"/>
    <cellStyle name="Normal 3 34 2 4" xfId="2242" xr:uid="{00000000-0005-0000-0000-0000030A0000}"/>
    <cellStyle name="Normal 3 34 2 5" xfId="2243" xr:uid="{00000000-0005-0000-0000-0000040A0000}"/>
    <cellStyle name="Normal 3 34 2 6" xfId="2244" xr:uid="{00000000-0005-0000-0000-0000050A0000}"/>
    <cellStyle name="Normal 3 34 2 7" xfId="2245" xr:uid="{00000000-0005-0000-0000-0000060A0000}"/>
    <cellStyle name="Normal 3 34 2 8" xfId="2246" xr:uid="{00000000-0005-0000-0000-0000070A0000}"/>
    <cellStyle name="Normal 3 34 2 9" xfId="2247" xr:uid="{00000000-0005-0000-0000-0000080A0000}"/>
    <cellStyle name="Normal 3 34 3" xfId="2248" xr:uid="{00000000-0005-0000-0000-0000090A0000}"/>
    <cellStyle name="Normal 3 34 4" xfId="2249" xr:uid="{00000000-0005-0000-0000-00000A0A0000}"/>
    <cellStyle name="Normal 3 34 5" xfId="2250" xr:uid="{00000000-0005-0000-0000-00000B0A0000}"/>
    <cellStyle name="Normal 3 34 6" xfId="2251" xr:uid="{00000000-0005-0000-0000-00000C0A0000}"/>
    <cellStyle name="Normal 3 34 7" xfId="2252" xr:uid="{00000000-0005-0000-0000-00000D0A0000}"/>
    <cellStyle name="Normal 3 34 8" xfId="2253" xr:uid="{00000000-0005-0000-0000-00000E0A0000}"/>
    <cellStyle name="Normal 3 34 9" xfId="2254" xr:uid="{00000000-0005-0000-0000-00000F0A0000}"/>
    <cellStyle name="Normal 3 35" xfId="2255" xr:uid="{00000000-0005-0000-0000-0000100A0000}"/>
    <cellStyle name="Normal 3 35 10" xfId="2256" xr:uid="{00000000-0005-0000-0000-0000110A0000}"/>
    <cellStyle name="Normal 3 35 11" xfId="2257" xr:uid="{00000000-0005-0000-0000-0000120A0000}"/>
    <cellStyle name="Normal 3 35 12" xfId="2258" xr:uid="{00000000-0005-0000-0000-0000130A0000}"/>
    <cellStyle name="Normal 3 35 13" xfId="2259" xr:uid="{00000000-0005-0000-0000-0000140A0000}"/>
    <cellStyle name="Normal 3 35 2" xfId="2260" xr:uid="{00000000-0005-0000-0000-0000150A0000}"/>
    <cellStyle name="Normal 3 35 2 10" xfId="2261" xr:uid="{00000000-0005-0000-0000-0000160A0000}"/>
    <cellStyle name="Normal 3 35 2 11" xfId="2262" xr:uid="{00000000-0005-0000-0000-0000170A0000}"/>
    <cellStyle name="Normal 3 35 2 12" xfId="2263" xr:uid="{00000000-0005-0000-0000-0000180A0000}"/>
    <cellStyle name="Normal 3 35 2 2" xfId="2264" xr:uid="{00000000-0005-0000-0000-0000190A0000}"/>
    <cellStyle name="Normal 3 35 2 3" xfId="2265" xr:uid="{00000000-0005-0000-0000-00001A0A0000}"/>
    <cellStyle name="Normal 3 35 2 4" xfId="2266" xr:uid="{00000000-0005-0000-0000-00001B0A0000}"/>
    <cellStyle name="Normal 3 35 2 5" xfId="2267" xr:uid="{00000000-0005-0000-0000-00001C0A0000}"/>
    <cellStyle name="Normal 3 35 2 6" xfId="2268" xr:uid="{00000000-0005-0000-0000-00001D0A0000}"/>
    <cellStyle name="Normal 3 35 2 7" xfId="2269" xr:uid="{00000000-0005-0000-0000-00001E0A0000}"/>
    <cellStyle name="Normal 3 35 2 8" xfId="2270" xr:uid="{00000000-0005-0000-0000-00001F0A0000}"/>
    <cellStyle name="Normal 3 35 2 9" xfId="2271" xr:uid="{00000000-0005-0000-0000-0000200A0000}"/>
    <cellStyle name="Normal 3 35 3" xfId="2272" xr:uid="{00000000-0005-0000-0000-0000210A0000}"/>
    <cellStyle name="Normal 3 35 4" xfId="2273" xr:uid="{00000000-0005-0000-0000-0000220A0000}"/>
    <cellStyle name="Normal 3 35 5" xfId="2274" xr:uid="{00000000-0005-0000-0000-0000230A0000}"/>
    <cellStyle name="Normal 3 35 6" xfId="2275" xr:uid="{00000000-0005-0000-0000-0000240A0000}"/>
    <cellStyle name="Normal 3 35 7" xfId="2276" xr:uid="{00000000-0005-0000-0000-0000250A0000}"/>
    <cellStyle name="Normal 3 35 8" xfId="2277" xr:uid="{00000000-0005-0000-0000-0000260A0000}"/>
    <cellStyle name="Normal 3 35 9" xfId="2278" xr:uid="{00000000-0005-0000-0000-0000270A0000}"/>
    <cellStyle name="Normal 3 36" xfId="2279" xr:uid="{00000000-0005-0000-0000-0000280A0000}"/>
    <cellStyle name="Normal 3 36 10" xfId="2280" xr:uid="{00000000-0005-0000-0000-0000290A0000}"/>
    <cellStyle name="Normal 3 36 11" xfId="2281" xr:uid="{00000000-0005-0000-0000-00002A0A0000}"/>
    <cellStyle name="Normal 3 36 12" xfId="2282" xr:uid="{00000000-0005-0000-0000-00002B0A0000}"/>
    <cellStyle name="Normal 3 36 13" xfId="2283" xr:uid="{00000000-0005-0000-0000-00002C0A0000}"/>
    <cellStyle name="Normal 3 36 2" xfId="2284" xr:uid="{00000000-0005-0000-0000-00002D0A0000}"/>
    <cellStyle name="Normal 3 36 2 10" xfId="2285" xr:uid="{00000000-0005-0000-0000-00002E0A0000}"/>
    <cellStyle name="Normal 3 36 2 11" xfId="2286" xr:uid="{00000000-0005-0000-0000-00002F0A0000}"/>
    <cellStyle name="Normal 3 36 2 12" xfId="2287" xr:uid="{00000000-0005-0000-0000-0000300A0000}"/>
    <cellStyle name="Normal 3 36 2 2" xfId="2288" xr:uid="{00000000-0005-0000-0000-0000310A0000}"/>
    <cellStyle name="Normal 3 36 2 3" xfId="2289" xr:uid="{00000000-0005-0000-0000-0000320A0000}"/>
    <cellStyle name="Normal 3 36 2 4" xfId="2290" xr:uid="{00000000-0005-0000-0000-0000330A0000}"/>
    <cellStyle name="Normal 3 36 2 5" xfId="2291" xr:uid="{00000000-0005-0000-0000-0000340A0000}"/>
    <cellStyle name="Normal 3 36 2 6" xfId="2292" xr:uid="{00000000-0005-0000-0000-0000350A0000}"/>
    <cellStyle name="Normal 3 36 2 7" xfId="2293" xr:uid="{00000000-0005-0000-0000-0000360A0000}"/>
    <cellStyle name="Normal 3 36 2 8" xfId="2294" xr:uid="{00000000-0005-0000-0000-0000370A0000}"/>
    <cellStyle name="Normal 3 36 2 9" xfId="2295" xr:uid="{00000000-0005-0000-0000-0000380A0000}"/>
    <cellStyle name="Normal 3 36 3" xfId="2296" xr:uid="{00000000-0005-0000-0000-0000390A0000}"/>
    <cellStyle name="Normal 3 36 4" xfId="2297" xr:uid="{00000000-0005-0000-0000-00003A0A0000}"/>
    <cellStyle name="Normal 3 36 5" xfId="2298" xr:uid="{00000000-0005-0000-0000-00003B0A0000}"/>
    <cellStyle name="Normal 3 36 6" xfId="2299" xr:uid="{00000000-0005-0000-0000-00003C0A0000}"/>
    <cellStyle name="Normal 3 36 7" xfId="2300" xr:uid="{00000000-0005-0000-0000-00003D0A0000}"/>
    <cellStyle name="Normal 3 36 8" xfId="2301" xr:uid="{00000000-0005-0000-0000-00003E0A0000}"/>
    <cellStyle name="Normal 3 36 9" xfId="2302" xr:uid="{00000000-0005-0000-0000-00003F0A0000}"/>
    <cellStyle name="Normal 3 37" xfId="2303" xr:uid="{00000000-0005-0000-0000-0000400A0000}"/>
    <cellStyle name="Normal 3 37 10" xfId="2304" xr:uid="{00000000-0005-0000-0000-0000410A0000}"/>
    <cellStyle name="Normal 3 37 11" xfId="2305" xr:uid="{00000000-0005-0000-0000-0000420A0000}"/>
    <cellStyle name="Normal 3 37 12" xfId="2306" xr:uid="{00000000-0005-0000-0000-0000430A0000}"/>
    <cellStyle name="Normal 3 37 13" xfId="2307" xr:uid="{00000000-0005-0000-0000-0000440A0000}"/>
    <cellStyle name="Normal 3 37 2" xfId="2308" xr:uid="{00000000-0005-0000-0000-0000450A0000}"/>
    <cellStyle name="Normal 3 37 2 10" xfId="2309" xr:uid="{00000000-0005-0000-0000-0000460A0000}"/>
    <cellStyle name="Normal 3 37 2 11" xfId="2310" xr:uid="{00000000-0005-0000-0000-0000470A0000}"/>
    <cellStyle name="Normal 3 37 2 12" xfId="2311" xr:uid="{00000000-0005-0000-0000-0000480A0000}"/>
    <cellStyle name="Normal 3 37 2 2" xfId="2312" xr:uid="{00000000-0005-0000-0000-0000490A0000}"/>
    <cellStyle name="Normal 3 37 2 3" xfId="2313" xr:uid="{00000000-0005-0000-0000-00004A0A0000}"/>
    <cellStyle name="Normal 3 37 2 4" xfId="2314" xr:uid="{00000000-0005-0000-0000-00004B0A0000}"/>
    <cellStyle name="Normal 3 37 2 5" xfId="2315" xr:uid="{00000000-0005-0000-0000-00004C0A0000}"/>
    <cellStyle name="Normal 3 37 2 6" xfId="2316" xr:uid="{00000000-0005-0000-0000-00004D0A0000}"/>
    <cellStyle name="Normal 3 37 2 7" xfId="2317" xr:uid="{00000000-0005-0000-0000-00004E0A0000}"/>
    <cellStyle name="Normal 3 37 2 8" xfId="2318" xr:uid="{00000000-0005-0000-0000-00004F0A0000}"/>
    <cellStyle name="Normal 3 37 2 9" xfId="2319" xr:uid="{00000000-0005-0000-0000-0000500A0000}"/>
    <cellStyle name="Normal 3 37 3" xfId="2320" xr:uid="{00000000-0005-0000-0000-0000510A0000}"/>
    <cellStyle name="Normal 3 37 4" xfId="2321" xr:uid="{00000000-0005-0000-0000-0000520A0000}"/>
    <cellStyle name="Normal 3 37 5" xfId="2322" xr:uid="{00000000-0005-0000-0000-0000530A0000}"/>
    <cellStyle name="Normal 3 37 6" xfId="2323" xr:uid="{00000000-0005-0000-0000-0000540A0000}"/>
    <cellStyle name="Normal 3 37 7" xfId="2324" xr:uid="{00000000-0005-0000-0000-0000550A0000}"/>
    <cellStyle name="Normal 3 37 8" xfId="2325" xr:uid="{00000000-0005-0000-0000-0000560A0000}"/>
    <cellStyle name="Normal 3 37 9" xfId="2326" xr:uid="{00000000-0005-0000-0000-0000570A0000}"/>
    <cellStyle name="Normal 3 38" xfId="2327" xr:uid="{00000000-0005-0000-0000-0000580A0000}"/>
    <cellStyle name="Normal 3 38 10" xfId="2328" xr:uid="{00000000-0005-0000-0000-0000590A0000}"/>
    <cellStyle name="Normal 3 38 11" xfId="2329" xr:uid="{00000000-0005-0000-0000-00005A0A0000}"/>
    <cellStyle name="Normal 3 38 12" xfId="2330" xr:uid="{00000000-0005-0000-0000-00005B0A0000}"/>
    <cellStyle name="Normal 3 38 13" xfId="2331" xr:uid="{00000000-0005-0000-0000-00005C0A0000}"/>
    <cellStyle name="Normal 3 38 2" xfId="2332" xr:uid="{00000000-0005-0000-0000-00005D0A0000}"/>
    <cellStyle name="Normal 3 38 2 10" xfId="2333" xr:uid="{00000000-0005-0000-0000-00005E0A0000}"/>
    <cellStyle name="Normal 3 38 2 11" xfId="2334" xr:uid="{00000000-0005-0000-0000-00005F0A0000}"/>
    <cellStyle name="Normal 3 38 2 12" xfId="2335" xr:uid="{00000000-0005-0000-0000-0000600A0000}"/>
    <cellStyle name="Normal 3 38 2 2" xfId="2336" xr:uid="{00000000-0005-0000-0000-0000610A0000}"/>
    <cellStyle name="Normal 3 38 2 3" xfId="2337" xr:uid="{00000000-0005-0000-0000-0000620A0000}"/>
    <cellStyle name="Normal 3 38 2 4" xfId="2338" xr:uid="{00000000-0005-0000-0000-0000630A0000}"/>
    <cellStyle name="Normal 3 38 2 5" xfId="2339" xr:uid="{00000000-0005-0000-0000-0000640A0000}"/>
    <cellStyle name="Normal 3 38 2 6" xfId="2340" xr:uid="{00000000-0005-0000-0000-0000650A0000}"/>
    <cellStyle name="Normal 3 38 2 7" xfId="2341" xr:uid="{00000000-0005-0000-0000-0000660A0000}"/>
    <cellStyle name="Normal 3 38 2 8" xfId="2342" xr:uid="{00000000-0005-0000-0000-0000670A0000}"/>
    <cellStyle name="Normal 3 38 2 9" xfId="2343" xr:uid="{00000000-0005-0000-0000-0000680A0000}"/>
    <cellStyle name="Normal 3 38 3" xfId="2344" xr:uid="{00000000-0005-0000-0000-0000690A0000}"/>
    <cellStyle name="Normal 3 38 4" xfId="2345" xr:uid="{00000000-0005-0000-0000-00006A0A0000}"/>
    <cellStyle name="Normal 3 38 5" xfId="2346" xr:uid="{00000000-0005-0000-0000-00006B0A0000}"/>
    <cellStyle name="Normal 3 38 6" xfId="2347" xr:uid="{00000000-0005-0000-0000-00006C0A0000}"/>
    <cellStyle name="Normal 3 38 7" xfId="2348" xr:uid="{00000000-0005-0000-0000-00006D0A0000}"/>
    <cellStyle name="Normal 3 38 8" xfId="2349" xr:uid="{00000000-0005-0000-0000-00006E0A0000}"/>
    <cellStyle name="Normal 3 38 9" xfId="2350" xr:uid="{00000000-0005-0000-0000-00006F0A0000}"/>
    <cellStyle name="Normal 3 39" xfId="2351" xr:uid="{00000000-0005-0000-0000-0000700A0000}"/>
    <cellStyle name="Normal 3 39 10" xfId="2352" xr:uid="{00000000-0005-0000-0000-0000710A0000}"/>
    <cellStyle name="Normal 3 39 11" xfId="2353" xr:uid="{00000000-0005-0000-0000-0000720A0000}"/>
    <cellStyle name="Normal 3 39 12" xfId="2354" xr:uid="{00000000-0005-0000-0000-0000730A0000}"/>
    <cellStyle name="Normal 3 39 13" xfId="2355" xr:uid="{00000000-0005-0000-0000-0000740A0000}"/>
    <cellStyle name="Normal 3 39 2" xfId="2356" xr:uid="{00000000-0005-0000-0000-0000750A0000}"/>
    <cellStyle name="Normal 3 39 2 10" xfId="2357" xr:uid="{00000000-0005-0000-0000-0000760A0000}"/>
    <cellStyle name="Normal 3 39 2 11" xfId="2358" xr:uid="{00000000-0005-0000-0000-0000770A0000}"/>
    <cellStyle name="Normal 3 39 2 12" xfId="2359" xr:uid="{00000000-0005-0000-0000-0000780A0000}"/>
    <cellStyle name="Normal 3 39 2 2" xfId="2360" xr:uid="{00000000-0005-0000-0000-0000790A0000}"/>
    <cellStyle name="Normal 3 39 2 3" xfId="2361" xr:uid="{00000000-0005-0000-0000-00007A0A0000}"/>
    <cellStyle name="Normal 3 39 2 4" xfId="2362" xr:uid="{00000000-0005-0000-0000-00007B0A0000}"/>
    <cellStyle name="Normal 3 39 2 5" xfId="2363" xr:uid="{00000000-0005-0000-0000-00007C0A0000}"/>
    <cellStyle name="Normal 3 39 2 6" xfId="2364" xr:uid="{00000000-0005-0000-0000-00007D0A0000}"/>
    <cellStyle name="Normal 3 39 2 7" xfId="2365" xr:uid="{00000000-0005-0000-0000-00007E0A0000}"/>
    <cellStyle name="Normal 3 39 2 8" xfId="2366" xr:uid="{00000000-0005-0000-0000-00007F0A0000}"/>
    <cellStyle name="Normal 3 39 2 9" xfId="2367" xr:uid="{00000000-0005-0000-0000-0000800A0000}"/>
    <cellStyle name="Normal 3 39 3" xfId="2368" xr:uid="{00000000-0005-0000-0000-0000810A0000}"/>
    <cellStyle name="Normal 3 39 4" xfId="2369" xr:uid="{00000000-0005-0000-0000-0000820A0000}"/>
    <cellStyle name="Normal 3 39 5" xfId="2370" xr:uid="{00000000-0005-0000-0000-0000830A0000}"/>
    <cellStyle name="Normal 3 39 6" xfId="2371" xr:uid="{00000000-0005-0000-0000-0000840A0000}"/>
    <cellStyle name="Normal 3 39 7" xfId="2372" xr:uid="{00000000-0005-0000-0000-0000850A0000}"/>
    <cellStyle name="Normal 3 39 8" xfId="2373" xr:uid="{00000000-0005-0000-0000-0000860A0000}"/>
    <cellStyle name="Normal 3 39 9" xfId="2374" xr:uid="{00000000-0005-0000-0000-0000870A0000}"/>
    <cellStyle name="Normal 3 4" xfId="38" xr:uid="{00000000-0005-0000-0000-0000880A0000}"/>
    <cellStyle name="Normal 3 4 10" xfId="2375" xr:uid="{00000000-0005-0000-0000-0000890A0000}"/>
    <cellStyle name="Normal 3 4 11" xfId="2376" xr:uid="{00000000-0005-0000-0000-00008A0A0000}"/>
    <cellStyle name="Normal 3 4 12" xfId="2377" xr:uid="{00000000-0005-0000-0000-00008B0A0000}"/>
    <cellStyle name="Normal 3 4 13" xfId="2378" xr:uid="{00000000-0005-0000-0000-00008C0A0000}"/>
    <cellStyle name="Normal 3 4 2" xfId="2379" xr:uid="{00000000-0005-0000-0000-00008D0A0000}"/>
    <cellStyle name="Normal 3 4 2 10" xfId="2380" xr:uid="{00000000-0005-0000-0000-00008E0A0000}"/>
    <cellStyle name="Normal 3 4 2 11" xfId="2381" xr:uid="{00000000-0005-0000-0000-00008F0A0000}"/>
    <cellStyle name="Normal 3 4 2 12" xfId="2382" xr:uid="{00000000-0005-0000-0000-0000900A0000}"/>
    <cellStyle name="Normal 3 4 2 2" xfId="2383" xr:uid="{00000000-0005-0000-0000-0000910A0000}"/>
    <cellStyle name="Normal 3 4 2 3" xfId="2384" xr:uid="{00000000-0005-0000-0000-0000920A0000}"/>
    <cellStyle name="Normal 3 4 2 4" xfId="2385" xr:uid="{00000000-0005-0000-0000-0000930A0000}"/>
    <cellStyle name="Normal 3 4 2 5" xfId="2386" xr:uid="{00000000-0005-0000-0000-0000940A0000}"/>
    <cellStyle name="Normal 3 4 2 6" xfId="2387" xr:uid="{00000000-0005-0000-0000-0000950A0000}"/>
    <cellStyle name="Normal 3 4 2 7" xfId="2388" xr:uid="{00000000-0005-0000-0000-0000960A0000}"/>
    <cellStyle name="Normal 3 4 2 8" xfId="2389" xr:uid="{00000000-0005-0000-0000-0000970A0000}"/>
    <cellStyle name="Normal 3 4 2 9" xfId="2390" xr:uid="{00000000-0005-0000-0000-0000980A0000}"/>
    <cellStyle name="Normal 3 4 3" xfId="2391" xr:uid="{00000000-0005-0000-0000-0000990A0000}"/>
    <cellStyle name="Normal 3 4 4" xfId="2392" xr:uid="{00000000-0005-0000-0000-00009A0A0000}"/>
    <cellStyle name="Normal 3 4 5" xfId="2393" xr:uid="{00000000-0005-0000-0000-00009B0A0000}"/>
    <cellStyle name="Normal 3 4 6" xfId="2394" xr:uid="{00000000-0005-0000-0000-00009C0A0000}"/>
    <cellStyle name="Normal 3 4 7" xfId="2395" xr:uid="{00000000-0005-0000-0000-00009D0A0000}"/>
    <cellStyle name="Normal 3 4 8" xfId="2396" xr:uid="{00000000-0005-0000-0000-00009E0A0000}"/>
    <cellStyle name="Normal 3 4 9" xfId="2397" xr:uid="{00000000-0005-0000-0000-00009F0A0000}"/>
    <cellStyle name="Normal 3 4_CUCARACHO" xfId="3724" xr:uid="{00000000-0005-0000-0000-0000A00A0000}"/>
    <cellStyle name="Normal 3 40" xfId="2398" xr:uid="{00000000-0005-0000-0000-0000A10A0000}"/>
    <cellStyle name="Normal 3 40 10" xfId="2399" xr:uid="{00000000-0005-0000-0000-0000A20A0000}"/>
    <cellStyle name="Normal 3 40 11" xfId="2400" xr:uid="{00000000-0005-0000-0000-0000A30A0000}"/>
    <cellStyle name="Normal 3 40 12" xfId="2401" xr:uid="{00000000-0005-0000-0000-0000A40A0000}"/>
    <cellStyle name="Normal 3 40 13" xfId="2402" xr:uid="{00000000-0005-0000-0000-0000A50A0000}"/>
    <cellStyle name="Normal 3 40 2" xfId="2403" xr:uid="{00000000-0005-0000-0000-0000A60A0000}"/>
    <cellStyle name="Normal 3 40 2 10" xfId="2404" xr:uid="{00000000-0005-0000-0000-0000A70A0000}"/>
    <cellStyle name="Normal 3 40 2 11" xfId="2405" xr:uid="{00000000-0005-0000-0000-0000A80A0000}"/>
    <cellStyle name="Normal 3 40 2 12" xfId="2406" xr:uid="{00000000-0005-0000-0000-0000A90A0000}"/>
    <cellStyle name="Normal 3 40 2 2" xfId="2407" xr:uid="{00000000-0005-0000-0000-0000AA0A0000}"/>
    <cellStyle name="Normal 3 40 2 3" xfId="2408" xr:uid="{00000000-0005-0000-0000-0000AB0A0000}"/>
    <cellStyle name="Normal 3 40 2 4" xfId="2409" xr:uid="{00000000-0005-0000-0000-0000AC0A0000}"/>
    <cellStyle name="Normal 3 40 2 5" xfId="2410" xr:uid="{00000000-0005-0000-0000-0000AD0A0000}"/>
    <cellStyle name="Normal 3 40 2 6" xfId="2411" xr:uid="{00000000-0005-0000-0000-0000AE0A0000}"/>
    <cellStyle name="Normal 3 40 2 7" xfId="2412" xr:uid="{00000000-0005-0000-0000-0000AF0A0000}"/>
    <cellStyle name="Normal 3 40 2 8" xfId="2413" xr:uid="{00000000-0005-0000-0000-0000B00A0000}"/>
    <cellStyle name="Normal 3 40 2 9" xfId="2414" xr:uid="{00000000-0005-0000-0000-0000B10A0000}"/>
    <cellStyle name="Normal 3 40 3" xfId="2415" xr:uid="{00000000-0005-0000-0000-0000B20A0000}"/>
    <cellStyle name="Normal 3 40 4" xfId="2416" xr:uid="{00000000-0005-0000-0000-0000B30A0000}"/>
    <cellStyle name="Normal 3 40 5" xfId="2417" xr:uid="{00000000-0005-0000-0000-0000B40A0000}"/>
    <cellStyle name="Normal 3 40 6" xfId="2418" xr:uid="{00000000-0005-0000-0000-0000B50A0000}"/>
    <cellStyle name="Normal 3 40 7" xfId="2419" xr:uid="{00000000-0005-0000-0000-0000B60A0000}"/>
    <cellStyle name="Normal 3 40 8" xfId="2420" xr:uid="{00000000-0005-0000-0000-0000B70A0000}"/>
    <cellStyle name="Normal 3 40 9" xfId="2421" xr:uid="{00000000-0005-0000-0000-0000B80A0000}"/>
    <cellStyle name="Normal 3 41" xfId="2422" xr:uid="{00000000-0005-0000-0000-0000B90A0000}"/>
    <cellStyle name="Normal 3 41 10" xfId="2423" xr:uid="{00000000-0005-0000-0000-0000BA0A0000}"/>
    <cellStyle name="Normal 3 41 11" xfId="2424" xr:uid="{00000000-0005-0000-0000-0000BB0A0000}"/>
    <cellStyle name="Normal 3 41 12" xfId="2425" xr:uid="{00000000-0005-0000-0000-0000BC0A0000}"/>
    <cellStyle name="Normal 3 41 13" xfId="2426" xr:uid="{00000000-0005-0000-0000-0000BD0A0000}"/>
    <cellStyle name="Normal 3 41 2" xfId="2427" xr:uid="{00000000-0005-0000-0000-0000BE0A0000}"/>
    <cellStyle name="Normal 3 41 2 10" xfId="2428" xr:uid="{00000000-0005-0000-0000-0000BF0A0000}"/>
    <cellStyle name="Normal 3 41 2 11" xfId="2429" xr:uid="{00000000-0005-0000-0000-0000C00A0000}"/>
    <cellStyle name="Normal 3 41 2 12" xfId="2430" xr:uid="{00000000-0005-0000-0000-0000C10A0000}"/>
    <cellStyle name="Normal 3 41 2 2" xfId="2431" xr:uid="{00000000-0005-0000-0000-0000C20A0000}"/>
    <cellStyle name="Normal 3 41 2 3" xfId="2432" xr:uid="{00000000-0005-0000-0000-0000C30A0000}"/>
    <cellStyle name="Normal 3 41 2 4" xfId="2433" xr:uid="{00000000-0005-0000-0000-0000C40A0000}"/>
    <cellStyle name="Normal 3 41 2 5" xfId="2434" xr:uid="{00000000-0005-0000-0000-0000C50A0000}"/>
    <cellStyle name="Normal 3 41 2 6" xfId="2435" xr:uid="{00000000-0005-0000-0000-0000C60A0000}"/>
    <cellStyle name="Normal 3 41 2 7" xfId="2436" xr:uid="{00000000-0005-0000-0000-0000C70A0000}"/>
    <cellStyle name="Normal 3 41 2 8" xfId="2437" xr:uid="{00000000-0005-0000-0000-0000C80A0000}"/>
    <cellStyle name="Normal 3 41 2 9" xfId="2438" xr:uid="{00000000-0005-0000-0000-0000C90A0000}"/>
    <cellStyle name="Normal 3 41 3" xfId="2439" xr:uid="{00000000-0005-0000-0000-0000CA0A0000}"/>
    <cellStyle name="Normal 3 41 4" xfId="2440" xr:uid="{00000000-0005-0000-0000-0000CB0A0000}"/>
    <cellStyle name="Normal 3 41 5" xfId="2441" xr:uid="{00000000-0005-0000-0000-0000CC0A0000}"/>
    <cellStyle name="Normal 3 41 6" xfId="2442" xr:uid="{00000000-0005-0000-0000-0000CD0A0000}"/>
    <cellStyle name="Normal 3 41 7" xfId="2443" xr:uid="{00000000-0005-0000-0000-0000CE0A0000}"/>
    <cellStyle name="Normal 3 41 8" xfId="2444" xr:uid="{00000000-0005-0000-0000-0000CF0A0000}"/>
    <cellStyle name="Normal 3 41 9" xfId="2445" xr:uid="{00000000-0005-0000-0000-0000D00A0000}"/>
    <cellStyle name="Normal 3 42" xfId="2446" xr:uid="{00000000-0005-0000-0000-0000D10A0000}"/>
    <cellStyle name="Normal 3 42 10" xfId="2447" xr:uid="{00000000-0005-0000-0000-0000D20A0000}"/>
    <cellStyle name="Normal 3 42 11" xfId="2448" xr:uid="{00000000-0005-0000-0000-0000D30A0000}"/>
    <cellStyle name="Normal 3 42 12" xfId="2449" xr:uid="{00000000-0005-0000-0000-0000D40A0000}"/>
    <cellStyle name="Normal 3 42 13" xfId="2450" xr:uid="{00000000-0005-0000-0000-0000D50A0000}"/>
    <cellStyle name="Normal 3 42 2" xfId="2451" xr:uid="{00000000-0005-0000-0000-0000D60A0000}"/>
    <cellStyle name="Normal 3 42 2 10" xfId="2452" xr:uid="{00000000-0005-0000-0000-0000D70A0000}"/>
    <cellStyle name="Normal 3 42 2 11" xfId="2453" xr:uid="{00000000-0005-0000-0000-0000D80A0000}"/>
    <cellStyle name="Normal 3 42 2 12" xfId="2454" xr:uid="{00000000-0005-0000-0000-0000D90A0000}"/>
    <cellStyle name="Normal 3 42 2 2" xfId="2455" xr:uid="{00000000-0005-0000-0000-0000DA0A0000}"/>
    <cellStyle name="Normal 3 42 2 3" xfId="2456" xr:uid="{00000000-0005-0000-0000-0000DB0A0000}"/>
    <cellStyle name="Normal 3 42 2 4" xfId="2457" xr:uid="{00000000-0005-0000-0000-0000DC0A0000}"/>
    <cellStyle name="Normal 3 42 2 5" xfId="2458" xr:uid="{00000000-0005-0000-0000-0000DD0A0000}"/>
    <cellStyle name="Normal 3 42 2 6" xfId="2459" xr:uid="{00000000-0005-0000-0000-0000DE0A0000}"/>
    <cellStyle name="Normal 3 42 2 7" xfId="2460" xr:uid="{00000000-0005-0000-0000-0000DF0A0000}"/>
    <cellStyle name="Normal 3 42 2 8" xfId="2461" xr:uid="{00000000-0005-0000-0000-0000E00A0000}"/>
    <cellStyle name="Normal 3 42 2 9" xfId="2462" xr:uid="{00000000-0005-0000-0000-0000E10A0000}"/>
    <cellStyle name="Normal 3 42 3" xfId="2463" xr:uid="{00000000-0005-0000-0000-0000E20A0000}"/>
    <cellStyle name="Normal 3 42 4" xfId="2464" xr:uid="{00000000-0005-0000-0000-0000E30A0000}"/>
    <cellStyle name="Normal 3 42 5" xfId="2465" xr:uid="{00000000-0005-0000-0000-0000E40A0000}"/>
    <cellStyle name="Normal 3 42 6" xfId="2466" xr:uid="{00000000-0005-0000-0000-0000E50A0000}"/>
    <cellStyle name="Normal 3 42 7" xfId="2467" xr:uid="{00000000-0005-0000-0000-0000E60A0000}"/>
    <cellStyle name="Normal 3 42 8" xfId="2468" xr:uid="{00000000-0005-0000-0000-0000E70A0000}"/>
    <cellStyle name="Normal 3 42 9" xfId="2469" xr:uid="{00000000-0005-0000-0000-0000E80A0000}"/>
    <cellStyle name="Normal 3 43" xfId="2470" xr:uid="{00000000-0005-0000-0000-0000E90A0000}"/>
    <cellStyle name="Normal 3 43 10" xfId="2471" xr:uid="{00000000-0005-0000-0000-0000EA0A0000}"/>
    <cellStyle name="Normal 3 43 11" xfId="2472" xr:uid="{00000000-0005-0000-0000-0000EB0A0000}"/>
    <cellStyle name="Normal 3 43 12" xfId="2473" xr:uid="{00000000-0005-0000-0000-0000EC0A0000}"/>
    <cellStyle name="Normal 3 43 13" xfId="2474" xr:uid="{00000000-0005-0000-0000-0000ED0A0000}"/>
    <cellStyle name="Normal 3 43 2" xfId="2475" xr:uid="{00000000-0005-0000-0000-0000EE0A0000}"/>
    <cellStyle name="Normal 3 43 2 10" xfId="2476" xr:uid="{00000000-0005-0000-0000-0000EF0A0000}"/>
    <cellStyle name="Normal 3 43 2 11" xfId="2477" xr:uid="{00000000-0005-0000-0000-0000F00A0000}"/>
    <cellStyle name="Normal 3 43 2 12" xfId="2478" xr:uid="{00000000-0005-0000-0000-0000F10A0000}"/>
    <cellStyle name="Normal 3 43 2 2" xfId="2479" xr:uid="{00000000-0005-0000-0000-0000F20A0000}"/>
    <cellStyle name="Normal 3 43 2 3" xfId="2480" xr:uid="{00000000-0005-0000-0000-0000F30A0000}"/>
    <cellStyle name="Normal 3 43 2 4" xfId="2481" xr:uid="{00000000-0005-0000-0000-0000F40A0000}"/>
    <cellStyle name="Normal 3 43 2 5" xfId="2482" xr:uid="{00000000-0005-0000-0000-0000F50A0000}"/>
    <cellStyle name="Normal 3 43 2 6" xfId="2483" xr:uid="{00000000-0005-0000-0000-0000F60A0000}"/>
    <cellStyle name="Normal 3 43 2 7" xfId="2484" xr:uid="{00000000-0005-0000-0000-0000F70A0000}"/>
    <cellStyle name="Normal 3 43 2 8" xfId="2485" xr:uid="{00000000-0005-0000-0000-0000F80A0000}"/>
    <cellStyle name="Normal 3 43 2 9" xfId="2486" xr:uid="{00000000-0005-0000-0000-0000F90A0000}"/>
    <cellStyle name="Normal 3 43 3" xfId="2487" xr:uid="{00000000-0005-0000-0000-0000FA0A0000}"/>
    <cellStyle name="Normal 3 43 4" xfId="2488" xr:uid="{00000000-0005-0000-0000-0000FB0A0000}"/>
    <cellStyle name="Normal 3 43 5" xfId="2489" xr:uid="{00000000-0005-0000-0000-0000FC0A0000}"/>
    <cellStyle name="Normal 3 43 6" xfId="2490" xr:uid="{00000000-0005-0000-0000-0000FD0A0000}"/>
    <cellStyle name="Normal 3 43 7" xfId="2491" xr:uid="{00000000-0005-0000-0000-0000FE0A0000}"/>
    <cellStyle name="Normal 3 43 8" xfId="2492" xr:uid="{00000000-0005-0000-0000-0000FF0A0000}"/>
    <cellStyle name="Normal 3 43 9" xfId="2493" xr:uid="{00000000-0005-0000-0000-0000000B0000}"/>
    <cellStyle name="Normal 3 44" xfId="2494" xr:uid="{00000000-0005-0000-0000-0000010B0000}"/>
    <cellStyle name="Normal 3 44 10" xfId="2495" xr:uid="{00000000-0005-0000-0000-0000020B0000}"/>
    <cellStyle name="Normal 3 44 11" xfId="2496" xr:uid="{00000000-0005-0000-0000-0000030B0000}"/>
    <cellStyle name="Normal 3 44 12" xfId="2497" xr:uid="{00000000-0005-0000-0000-0000040B0000}"/>
    <cellStyle name="Normal 3 44 13" xfId="2498" xr:uid="{00000000-0005-0000-0000-0000050B0000}"/>
    <cellStyle name="Normal 3 44 2" xfId="2499" xr:uid="{00000000-0005-0000-0000-0000060B0000}"/>
    <cellStyle name="Normal 3 44 2 10" xfId="2500" xr:uid="{00000000-0005-0000-0000-0000070B0000}"/>
    <cellStyle name="Normal 3 44 2 11" xfId="2501" xr:uid="{00000000-0005-0000-0000-0000080B0000}"/>
    <cellStyle name="Normal 3 44 2 12" xfId="2502" xr:uid="{00000000-0005-0000-0000-0000090B0000}"/>
    <cellStyle name="Normal 3 44 2 2" xfId="2503" xr:uid="{00000000-0005-0000-0000-00000A0B0000}"/>
    <cellStyle name="Normal 3 44 2 3" xfId="2504" xr:uid="{00000000-0005-0000-0000-00000B0B0000}"/>
    <cellStyle name="Normal 3 44 2 4" xfId="2505" xr:uid="{00000000-0005-0000-0000-00000C0B0000}"/>
    <cellStyle name="Normal 3 44 2 5" xfId="2506" xr:uid="{00000000-0005-0000-0000-00000D0B0000}"/>
    <cellStyle name="Normal 3 44 2 6" xfId="2507" xr:uid="{00000000-0005-0000-0000-00000E0B0000}"/>
    <cellStyle name="Normal 3 44 2 7" xfId="2508" xr:uid="{00000000-0005-0000-0000-00000F0B0000}"/>
    <cellStyle name="Normal 3 44 2 8" xfId="2509" xr:uid="{00000000-0005-0000-0000-0000100B0000}"/>
    <cellStyle name="Normal 3 44 2 9" xfId="2510" xr:uid="{00000000-0005-0000-0000-0000110B0000}"/>
    <cellStyle name="Normal 3 44 3" xfId="2511" xr:uid="{00000000-0005-0000-0000-0000120B0000}"/>
    <cellStyle name="Normal 3 44 4" xfId="2512" xr:uid="{00000000-0005-0000-0000-0000130B0000}"/>
    <cellStyle name="Normal 3 44 5" xfId="2513" xr:uid="{00000000-0005-0000-0000-0000140B0000}"/>
    <cellStyle name="Normal 3 44 6" xfId="2514" xr:uid="{00000000-0005-0000-0000-0000150B0000}"/>
    <cellStyle name="Normal 3 44 7" xfId="2515" xr:uid="{00000000-0005-0000-0000-0000160B0000}"/>
    <cellStyle name="Normal 3 44 8" xfId="2516" xr:uid="{00000000-0005-0000-0000-0000170B0000}"/>
    <cellStyle name="Normal 3 44 9" xfId="2517" xr:uid="{00000000-0005-0000-0000-0000180B0000}"/>
    <cellStyle name="Normal 3 45" xfId="2518" xr:uid="{00000000-0005-0000-0000-0000190B0000}"/>
    <cellStyle name="Normal 3 45 10" xfId="2519" xr:uid="{00000000-0005-0000-0000-00001A0B0000}"/>
    <cellStyle name="Normal 3 45 11" xfId="2520" xr:uid="{00000000-0005-0000-0000-00001B0B0000}"/>
    <cellStyle name="Normal 3 45 12" xfId="2521" xr:uid="{00000000-0005-0000-0000-00001C0B0000}"/>
    <cellStyle name="Normal 3 45 13" xfId="2522" xr:uid="{00000000-0005-0000-0000-00001D0B0000}"/>
    <cellStyle name="Normal 3 45 2" xfId="2523" xr:uid="{00000000-0005-0000-0000-00001E0B0000}"/>
    <cellStyle name="Normal 3 45 2 10" xfId="2524" xr:uid="{00000000-0005-0000-0000-00001F0B0000}"/>
    <cellStyle name="Normal 3 45 2 11" xfId="2525" xr:uid="{00000000-0005-0000-0000-0000200B0000}"/>
    <cellStyle name="Normal 3 45 2 12" xfId="2526" xr:uid="{00000000-0005-0000-0000-0000210B0000}"/>
    <cellStyle name="Normal 3 45 2 2" xfId="2527" xr:uid="{00000000-0005-0000-0000-0000220B0000}"/>
    <cellStyle name="Normal 3 45 2 3" xfId="2528" xr:uid="{00000000-0005-0000-0000-0000230B0000}"/>
    <cellStyle name="Normal 3 45 2 4" xfId="2529" xr:uid="{00000000-0005-0000-0000-0000240B0000}"/>
    <cellStyle name="Normal 3 45 2 5" xfId="2530" xr:uid="{00000000-0005-0000-0000-0000250B0000}"/>
    <cellStyle name="Normal 3 45 2 6" xfId="2531" xr:uid="{00000000-0005-0000-0000-0000260B0000}"/>
    <cellStyle name="Normal 3 45 2 7" xfId="2532" xr:uid="{00000000-0005-0000-0000-0000270B0000}"/>
    <cellStyle name="Normal 3 45 2 8" xfId="2533" xr:uid="{00000000-0005-0000-0000-0000280B0000}"/>
    <cellStyle name="Normal 3 45 2 9" xfId="2534" xr:uid="{00000000-0005-0000-0000-0000290B0000}"/>
    <cellStyle name="Normal 3 45 3" xfId="2535" xr:uid="{00000000-0005-0000-0000-00002A0B0000}"/>
    <cellStyle name="Normal 3 45 4" xfId="2536" xr:uid="{00000000-0005-0000-0000-00002B0B0000}"/>
    <cellStyle name="Normal 3 45 5" xfId="2537" xr:uid="{00000000-0005-0000-0000-00002C0B0000}"/>
    <cellStyle name="Normal 3 45 6" xfId="2538" xr:uid="{00000000-0005-0000-0000-00002D0B0000}"/>
    <cellStyle name="Normal 3 45 7" xfId="2539" xr:uid="{00000000-0005-0000-0000-00002E0B0000}"/>
    <cellStyle name="Normal 3 45 8" xfId="2540" xr:uid="{00000000-0005-0000-0000-00002F0B0000}"/>
    <cellStyle name="Normal 3 45 9" xfId="2541" xr:uid="{00000000-0005-0000-0000-0000300B0000}"/>
    <cellStyle name="Normal 3 46" xfId="2542" xr:uid="{00000000-0005-0000-0000-0000310B0000}"/>
    <cellStyle name="Normal 3 46 10" xfId="2543" xr:uid="{00000000-0005-0000-0000-0000320B0000}"/>
    <cellStyle name="Normal 3 46 11" xfId="2544" xr:uid="{00000000-0005-0000-0000-0000330B0000}"/>
    <cellStyle name="Normal 3 46 12" xfId="2545" xr:uid="{00000000-0005-0000-0000-0000340B0000}"/>
    <cellStyle name="Normal 3 46 13" xfId="2546" xr:uid="{00000000-0005-0000-0000-0000350B0000}"/>
    <cellStyle name="Normal 3 46 2" xfId="2547" xr:uid="{00000000-0005-0000-0000-0000360B0000}"/>
    <cellStyle name="Normal 3 46 2 10" xfId="2548" xr:uid="{00000000-0005-0000-0000-0000370B0000}"/>
    <cellStyle name="Normal 3 46 2 11" xfId="2549" xr:uid="{00000000-0005-0000-0000-0000380B0000}"/>
    <cellStyle name="Normal 3 46 2 12" xfId="2550" xr:uid="{00000000-0005-0000-0000-0000390B0000}"/>
    <cellStyle name="Normal 3 46 2 2" xfId="2551" xr:uid="{00000000-0005-0000-0000-00003A0B0000}"/>
    <cellStyle name="Normal 3 46 2 3" xfId="2552" xr:uid="{00000000-0005-0000-0000-00003B0B0000}"/>
    <cellStyle name="Normal 3 46 2 4" xfId="2553" xr:uid="{00000000-0005-0000-0000-00003C0B0000}"/>
    <cellStyle name="Normal 3 46 2 5" xfId="2554" xr:uid="{00000000-0005-0000-0000-00003D0B0000}"/>
    <cellStyle name="Normal 3 46 2 6" xfId="2555" xr:uid="{00000000-0005-0000-0000-00003E0B0000}"/>
    <cellStyle name="Normal 3 46 2 7" xfId="2556" xr:uid="{00000000-0005-0000-0000-00003F0B0000}"/>
    <cellStyle name="Normal 3 46 2 8" xfId="2557" xr:uid="{00000000-0005-0000-0000-0000400B0000}"/>
    <cellStyle name="Normal 3 46 2 9" xfId="2558" xr:uid="{00000000-0005-0000-0000-0000410B0000}"/>
    <cellStyle name="Normal 3 46 3" xfId="2559" xr:uid="{00000000-0005-0000-0000-0000420B0000}"/>
    <cellStyle name="Normal 3 46 4" xfId="2560" xr:uid="{00000000-0005-0000-0000-0000430B0000}"/>
    <cellStyle name="Normal 3 46 5" xfId="2561" xr:uid="{00000000-0005-0000-0000-0000440B0000}"/>
    <cellStyle name="Normal 3 46 6" xfId="2562" xr:uid="{00000000-0005-0000-0000-0000450B0000}"/>
    <cellStyle name="Normal 3 46 7" xfId="2563" xr:uid="{00000000-0005-0000-0000-0000460B0000}"/>
    <cellStyle name="Normal 3 46 8" xfId="2564" xr:uid="{00000000-0005-0000-0000-0000470B0000}"/>
    <cellStyle name="Normal 3 46 9" xfId="2565" xr:uid="{00000000-0005-0000-0000-0000480B0000}"/>
    <cellStyle name="Normal 3 47" xfId="2566" xr:uid="{00000000-0005-0000-0000-0000490B0000}"/>
    <cellStyle name="Normal 3 47 10" xfId="2567" xr:uid="{00000000-0005-0000-0000-00004A0B0000}"/>
    <cellStyle name="Normal 3 47 11" xfId="2568" xr:uid="{00000000-0005-0000-0000-00004B0B0000}"/>
    <cellStyle name="Normal 3 47 12" xfId="2569" xr:uid="{00000000-0005-0000-0000-00004C0B0000}"/>
    <cellStyle name="Normal 3 47 13" xfId="2570" xr:uid="{00000000-0005-0000-0000-00004D0B0000}"/>
    <cellStyle name="Normal 3 47 2" xfId="2571" xr:uid="{00000000-0005-0000-0000-00004E0B0000}"/>
    <cellStyle name="Normal 3 47 2 10" xfId="2572" xr:uid="{00000000-0005-0000-0000-00004F0B0000}"/>
    <cellStyle name="Normal 3 47 2 11" xfId="2573" xr:uid="{00000000-0005-0000-0000-0000500B0000}"/>
    <cellStyle name="Normal 3 47 2 12" xfId="2574" xr:uid="{00000000-0005-0000-0000-0000510B0000}"/>
    <cellStyle name="Normal 3 47 2 2" xfId="2575" xr:uid="{00000000-0005-0000-0000-0000520B0000}"/>
    <cellStyle name="Normal 3 47 2 3" xfId="2576" xr:uid="{00000000-0005-0000-0000-0000530B0000}"/>
    <cellStyle name="Normal 3 47 2 4" xfId="2577" xr:uid="{00000000-0005-0000-0000-0000540B0000}"/>
    <cellStyle name="Normal 3 47 2 5" xfId="2578" xr:uid="{00000000-0005-0000-0000-0000550B0000}"/>
    <cellStyle name="Normal 3 47 2 6" xfId="2579" xr:uid="{00000000-0005-0000-0000-0000560B0000}"/>
    <cellStyle name="Normal 3 47 2 7" xfId="2580" xr:uid="{00000000-0005-0000-0000-0000570B0000}"/>
    <cellStyle name="Normal 3 47 2 8" xfId="2581" xr:uid="{00000000-0005-0000-0000-0000580B0000}"/>
    <cellStyle name="Normal 3 47 2 9" xfId="2582" xr:uid="{00000000-0005-0000-0000-0000590B0000}"/>
    <cellStyle name="Normal 3 47 3" xfId="2583" xr:uid="{00000000-0005-0000-0000-00005A0B0000}"/>
    <cellStyle name="Normal 3 47 4" xfId="2584" xr:uid="{00000000-0005-0000-0000-00005B0B0000}"/>
    <cellStyle name="Normal 3 47 5" xfId="2585" xr:uid="{00000000-0005-0000-0000-00005C0B0000}"/>
    <cellStyle name="Normal 3 47 6" xfId="2586" xr:uid="{00000000-0005-0000-0000-00005D0B0000}"/>
    <cellStyle name="Normal 3 47 7" xfId="2587" xr:uid="{00000000-0005-0000-0000-00005E0B0000}"/>
    <cellStyle name="Normal 3 47 8" xfId="2588" xr:uid="{00000000-0005-0000-0000-00005F0B0000}"/>
    <cellStyle name="Normal 3 47 9" xfId="2589" xr:uid="{00000000-0005-0000-0000-0000600B0000}"/>
    <cellStyle name="Normal 3 48" xfId="2590" xr:uid="{00000000-0005-0000-0000-0000610B0000}"/>
    <cellStyle name="Normal 3 48 10" xfId="2591" xr:uid="{00000000-0005-0000-0000-0000620B0000}"/>
    <cellStyle name="Normal 3 48 11" xfId="2592" xr:uid="{00000000-0005-0000-0000-0000630B0000}"/>
    <cellStyle name="Normal 3 48 12" xfId="2593" xr:uid="{00000000-0005-0000-0000-0000640B0000}"/>
    <cellStyle name="Normal 3 48 13" xfId="2594" xr:uid="{00000000-0005-0000-0000-0000650B0000}"/>
    <cellStyle name="Normal 3 48 2" xfId="2595" xr:uid="{00000000-0005-0000-0000-0000660B0000}"/>
    <cellStyle name="Normal 3 48 2 10" xfId="2596" xr:uid="{00000000-0005-0000-0000-0000670B0000}"/>
    <cellStyle name="Normal 3 48 2 11" xfId="2597" xr:uid="{00000000-0005-0000-0000-0000680B0000}"/>
    <cellStyle name="Normal 3 48 2 12" xfId="2598" xr:uid="{00000000-0005-0000-0000-0000690B0000}"/>
    <cellStyle name="Normal 3 48 2 2" xfId="2599" xr:uid="{00000000-0005-0000-0000-00006A0B0000}"/>
    <cellStyle name="Normal 3 48 2 3" xfId="2600" xr:uid="{00000000-0005-0000-0000-00006B0B0000}"/>
    <cellStyle name="Normal 3 48 2 4" xfId="2601" xr:uid="{00000000-0005-0000-0000-00006C0B0000}"/>
    <cellStyle name="Normal 3 48 2 5" xfId="2602" xr:uid="{00000000-0005-0000-0000-00006D0B0000}"/>
    <cellStyle name="Normal 3 48 2 6" xfId="2603" xr:uid="{00000000-0005-0000-0000-00006E0B0000}"/>
    <cellStyle name="Normal 3 48 2 7" xfId="2604" xr:uid="{00000000-0005-0000-0000-00006F0B0000}"/>
    <cellStyle name="Normal 3 48 2 8" xfId="2605" xr:uid="{00000000-0005-0000-0000-0000700B0000}"/>
    <cellStyle name="Normal 3 48 2 9" xfId="2606" xr:uid="{00000000-0005-0000-0000-0000710B0000}"/>
    <cellStyle name="Normal 3 48 3" xfId="2607" xr:uid="{00000000-0005-0000-0000-0000720B0000}"/>
    <cellStyle name="Normal 3 48 4" xfId="2608" xr:uid="{00000000-0005-0000-0000-0000730B0000}"/>
    <cellStyle name="Normal 3 48 5" xfId="2609" xr:uid="{00000000-0005-0000-0000-0000740B0000}"/>
    <cellStyle name="Normal 3 48 6" xfId="2610" xr:uid="{00000000-0005-0000-0000-0000750B0000}"/>
    <cellStyle name="Normal 3 48 7" xfId="2611" xr:uid="{00000000-0005-0000-0000-0000760B0000}"/>
    <cellStyle name="Normal 3 48 8" xfId="2612" xr:uid="{00000000-0005-0000-0000-0000770B0000}"/>
    <cellStyle name="Normal 3 48 9" xfId="2613" xr:uid="{00000000-0005-0000-0000-0000780B0000}"/>
    <cellStyle name="Normal 3 49" xfId="2614" xr:uid="{00000000-0005-0000-0000-0000790B0000}"/>
    <cellStyle name="Normal 3 49 10" xfId="2615" xr:uid="{00000000-0005-0000-0000-00007A0B0000}"/>
    <cellStyle name="Normal 3 49 11" xfId="2616" xr:uid="{00000000-0005-0000-0000-00007B0B0000}"/>
    <cellStyle name="Normal 3 49 12" xfId="2617" xr:uid="{00000000-0005-0000-0000-00007C0B0000}"/>
    <cellStyle name="Normal 3 49 13" xfId="2618" xr:uid="{00000000-0005-0000-0000-00007D0B0000}"/>
    <cellStyle name="Normal 3 49 2" xfId="2619" xr:uid="{00000000-0005-0000-0000-00007E0B0000}"/>
    <cellStyle name="Normal 3 49 2 10" xfId="2620" xr:uid="{00000000-0005-0000-0000-00007F0B0000}"/>
    <cellStyle name="Normal 3 49 2 11" xfId="2621" xr:uid="{00000000-0005-0000-0000-0000800B0000}"/>
    <cellStyle name="Normal 3 49 2 12" xfId="2622" xr:uid="{00000000-0005-0000-0000-0000810B0000}"/>
    <cellStyle name="Normal 3 49 2 2" xfId="2623" xr:uid="{00000000-0005-0000-0000-0000820B0000}"/>
    <cellStyle name="Normal 3 49 2 3" xfId="2624" xr:uid="{00000000-0005-0000-0000-0000830B0000}"/>
    <cellStyle name="Normal 3 49 2 4" xfId="2625" xr:uid="{00000000-0005-0000-0000-0000840B0000}"/>
    <cellStyle name="Normal 3 49 2 5" xfId="2626" xr:uid="{00000000-0005-0000-0000-0000850B0000}"/>
    <cellStyle name="Normal 3 49 2 6" xfId="2627" xr:uid="{00000000-0005-0000-0000-0000860B0000}"/>
    <cellStyle name="Normal 3 49 2 7" xfId="2628" xr:uid="{00000000-0005-0000-0000-0000870B0000}"/>
    <cellStyle name="Normal 3 49 2 8" xfId="2629" xr:uid="{00000000-0005-0000-0000-0000880B0000}"/>
    <cellStyle name="Normal 3 49 2 9" xfId="2630" xr:uid="{00000000-0005-0000-0000-0000890B0000}"/>
    <cellStyle name="Normal 3 49 3" xfId="2631" xr:uid="{00000000-0005-0000-0000-00008A0B0000}"/>
    <cellStyle name="Normal 3 49 4" xfId="2632" xr:uid="{00000000-0005-0000-0000-00008B0B0000}"/>
    <cellStyle name="Normal 3 49 5" xfId="2633" xr:uid="{00000000-0005-0000-0000-00008C0B0000}"/>
    <cellStyle name="Normal 3 49 6" xfId="2634" xr:uid="{00000000-0005-0000-0000-00008D0B0000}"/>
    <cellStyle name="Normal 3 49 7" xfId="2635" xr:uid="{00000000-0005-0000-0000-00008E0B0000}"/>
    <cellStyle name="Normal 3 49 8" xfId="2636" xr:uid="{00000000-0005-0000-0000-00008F0B0000}"/>
    <cellStyle name="Normal 3 49 9" xfId="2637" xr:uid="{00000000-0005-0000-0000-0000900B0000}"/>
    <cellStyle name="Normal 3 5" xfId="39" xr:uid="{00000000-0005-0000-0000-0000910B0000}"/>
    <cellStyle name="Normal 3 5 10" xfId="2638" xr:uid="{00000000-0005-0000-0000-0000920B0000}"/>
    <cellStyle name="Normal 3 5 11" xfId="2639" xr:uid="{00000000-0005-0000-0000-0000930B0000}"/>
    <cellStyle name="Normal 3 5 12" xfId="2640" xr:uid="{00000000-0005-0000-0000-0000940B0000}"/>
    <cellStyle name="Normal 3 5 13" xfId="2641" xr:uid="{00000000-0005-0000-0000-0000950B0000}"/>
    <cellStyle name="Normal 3 5 2" xfId="2642" xr:uid="{00000000-0005-0000-0000-0000960B0000}"/>
    <cellStyle name="Normal 3 5 2 10" xfId="2643" xr:uid="{00000000-0005-0000-0000-0000970B0000}"/>
    <cellStyle name="Normal 3 5 2 11" xfId="2644" xr:uid="{00000000-0005-0000-0000-0000980B0000}"/>
    <cellStyle name="Normal 3 5 2 12" xfId="2645" xr:uid="{00000000-0005-0000-0000-0000990B0000}"/>
    <cellStyle name="Normal 3 5 2 13" xfId="3742" xr:uid="{00000000-0005-0000-0000-00009A0B0000}"/>
    <cellStyle name="Normal 3 5 2 2" xfId="2646" xr:uid="{00000000-0005-0000-0000-00009B0B0000}"/>
    <cellStyle name="Normal 3 5 2 3" xfId="2647" xr:uid="{00000000-0005-0000-0000-00009C0B0000}"/>
    <cellStyle name="Normal 3 5 2 4" xfId="2648" xr:uid="{00000000-0005-0000-0000-00009D0B0000}"/>
    <cellStyle name="Normal 3 5 2 5" xfId="2649" xr:uid="{00000000-0005-0000-0000-00009E0B0000}"/>
    <cellStyle name="Normal 3 5 2 6" xfId="2650" xr:uid="{00000000-0005-0000-0000-00009F0B0000}"/>
    <cellStyle name="Normal 3 5 2 7" xfId="2651" xr:uid="{00000000-0005-0000-0000-0000A00B0000}"/>
    <cellStyle name="Normal 3 5 2 8" xfId="2652" xr:uid="{00000000-0005-0000-0000-0000A10B0000}"/>
    <cellStyle name="Normal 3 5 2 9" xfId="2653" xr:uid="{00000000-0005-0000-0000-0000A20B0000}"/>
    <cellStyle name="Normal 3 5 3" xfId="2654" xr:uid="{00000000-0005-0000-0000-0000A30B0000}"/>
    <cellStyle name="Normal 3 5 4" xfId="2655" xr:uid="{00000000-0005-0000-0000-0000A40B0000}"/>
    <cellStyle name="Normal 3 5 5" xfId="2656" xr:uid="{00000000-0005-0000-0000-0000A50B0000}"/>
    <cellStyle name="Normal 3 5 6" xfId="2657" xr:uid="{00000000-0005-0000-0000-0000A60B0000}"/>
    <cellStyle name="Normal 3 5 7" xfId="2658" xr:uid="{00000000-0005-0000-0000-0000A70B0000}"/>
    <cellStyle name="Normal 3 5 8" xfId="2659" xr:uid="{00000000-0005-0000-0000-0000A80B0000}"/>
    <cellStyle name="Normal 3 5 9" xfId="2660" xr:uid="{00000000-0005-0000-0000-0000A90B0000}"/>
    <cellStyle name="Normal 3 50" xfId="2661" xr:uid="{00000000-0005-0000-0000-0000AA0B0000}"/>
    <cellStyle name="Normal 3 50 10" xfId="2662" xr:uid="{00000000-0005-0000-0000-0000AB0B0000}"/>
    <cellStyle name="Normal 3 50 11" xfId="2663" xr:uid="{00000000-0005-0000-0000-0000AC0B0000}"/>
    <cellStyle name="Normal 3 50 12" xfId="2664" xr:uid="{00000000-0005-0000-0000-0000AD0B0000}"/>
    <cellStyle name="Normal 3 50 13" xfId="2665" xr:uid="{00000000-0005-0000-0000-0000AE0B0000}"/>
    <cellStyle name="Normal 3 50 2" xfId="2666" xr:uid="{00000000-0005-0000-0000-0000AF0B0000}"/>
    <cellStyle name="Normal 3 50 2 10" xfId="2667" xr:uid="{00000000-0005-0000-0000-0000B00B0000}"/>
    <cellStyle name="Normal 3 50 2 11" xfId="2668" xr:uid="{00000000-0005-0000-0000-0000B10B0000}"/>
    <cellStyle name="Normal 3 50 2 12" xfId="2669" xr:uid="{00000000-0005-0000-0000-0000B20B0000}"/>
    <cellStyle name="Normal 3 50 2 2" xfId="2670" xr:uid="{00000000-0005-0000-0000-0000B30B0000}"/>
    <cellStyle name="Normal 3 50 2 3" xfId="2671" xr:uid="{00000000-0005-0000-0000-0000B40B0000}"/>
    <cellStyle name="Normal 3 50 2 4" xfId="2672" xr:uid="{00000000-0005-0000-0000-0000B50B0000}"/>
    <cellStyle name="Normal 3 50 2 5" xfId="2673" xr:uid="{00000000-0005-0000-0000-0000B60B0000}"/>
    <cellStyle name="Normal 3 50 2 6" xfId="2674" xr:uid="{00000000-0005-0000-0000-0000B70B0000}"/>
    <cellStyle name="Normal 3 50 2 7" xfId="2675" xr:uid="{00000000-0005-0000-0000-0000B80B0000}"/>
    <cellStyle name="Normal 3 50 2 8" xfId="2676" xr:uid="{00000000-0005-0000-0000-0000B90B0000}"/>
    <cellStyle name="Normal 3 50 2 9" xfId="2677" xr:uid="{00000000-0005-0000-0000-0000BA0B0000}"/>
    <cellStyle name="Normal 3 50 3" xfId="2678" xr:uid="{00000000-0005-0000-0000-0000BB0B0000}"/>
    <cellStyle name="Normal 3 50 4" xfId="2679" xr:uid="{00000000-0005-0000-0000-0000BC0B0000}"/>
    <cellStyle name="Normal 3 50 5" xfId="2680" xr:uid="{00000000-0005-0000-0000-0000BD0B0000}"/>
    <cellStyle name="Normal 3 50 6" xfId="2681" xr:uid="{00000000-0005-0000-0000-0000BE0B0000}"/>
    <cellStyle name="Normal 3 50 7" xfId="2682" xr:uid="{00000000-0005-0000-0000-0000BF0B0000}"/>
    <cellStyle name="Normal 3 50 8" xfId="2683" xr:uid="{00000000-0005-0000-0000-0000C00B0000}"/>
    <cellStyle name="Normal 3 50 9" xfId="2684" xr:uid="{00000000-0005-0000-0000-0000C10B0000}"/>
    <cellStyle name="Normal 3 51" xfId="2685" xr:uid="{00000000-0005-0000-0000-0000C20B0000}"/>
    <cellStyle name="Normal 3 51 10" xfId="2686" xr:uid="{00000000-0005-0000-0000-0000C30B0000}"/>
    <cellStyle name="Normal 3 51 11" xfId="2687" xr:uid="{00000000-0005-0000-0000-0000C40B0000}"/>
    <cellStyle name="Normal 3 51 12" xfId="2688" xr:uid="{00000000-0005-0000-0000-0000C50B0000}"/>
    <cellStyle name="Normal 3 51 13" xfId="2689" xr:uid="{00000000-0005-0000-0000-0000C60B0000}"/>
    <cellStyle name="Normal 3 51 2" xfId="2690" xr:uid="{00000000-0005-0000-0000-0000C70B0000}"/>
    <cellStyle name="Normal 3 51 2 10" xfId="2691" xr:uid="{00000000-0005-0000-0000-0000C80B0000}"/>
    <cellStyle name="Normal 3 51 2 11" xfId="2692" xr:uid="{00000000-0005-0000-0000-0000C90B0000}"/>
    <cellStyle name="Normal 3 51 2 12" xfId="2693" xr:uid="{00000000-0005-0000-0000-0000CA0B0000}"/>
    <cellStyle name="Normal 3 51 2 2" xfId="2694" xr:uid="{00000000-0005-0000-0000-0000CB0B0000}"/>
    <cellStyle name="Normal 3 51 2 3" xfId="2695" xr:uid="{00000000-0005-0000-0000-0000CC0B0000}"/>
    <cellStyle name="Normal 3 51 2 4" xfId="2696" xr:uid="{00000000-0005-0000-0000-0000CD0B0000}"/>
    <cellStyle name="Normal 3 51 2 5" xfId="2697" xr:uid="{00000000-0005-0000-0000-0000CE0B0000}"/>
    <cellStyle name="Normal 3 51 2 6" xfId="2698" xr:uid="{00000000-0005-0000-0000-0000CF0B0000}"/>
    <cellStyle name="Normal 3 51 2 7" xfId="2699" xr:uid="{00000000-0005-0000-0000-0000D00B0000}"/>
    <cellStyle name="Normal 3 51 2 8" xfId="2700" xr:uid="{00000000-0005-0000-0000-0000D10B0000}"/>
    <cellStyle name="Normal 3 51 2 9" xfId="2701" xr:uid="{00000000-0005-0000-0000-0000D20B0000}"/>
    <cellStyle name="Normal 3 51 3" xfId="2702" xr:uid="{00000000-0005-0000-0000-0000D30B0000}"/>
    <cellStyle name="Normal 3 51 4" xfId="2703" xr:uid="{00000000-0005-0000-0000-0000D40B0000}"/>
    <cellStyle name="Normal 3 51 5" xfId="2704" xr:uid="{00000000-0005-0000-0000-0000D50B0000}"/>
    <cellStyle name="Normal 3 51 6" xfId="2705" xr:uid="{00000000-0005-0000-0000-0000D60B0000}"/>
    <cellStyle name="Normal 3 51 7" xfId="2706" xr:uid="{00000000-0005-0000-0000-0000D70B0000}"/>
    <cellStyle name="Normal 3 51 8" xfId="2707" xr:uid="{00000000-0005-0000-0000-0000D80B0000}"/>
    <cellStyle name="Normal 3 51 9" xfId="2708" xr:uid="{00000000-0005-0000-0000-0000D90B0000}"/>
    <cellStyle name="Normal 3 52" xfId="2709" xr:uid="{00000000-0005-0000-0000-0000DA0B0000}"/>
    <cellStyle name="Normal 3 52 10" xfId="2710" xr:uid="{00000000-0005-0000-0000-0000DB0B0000}"/>
    <cellStyle name="Normal 3 52 11" xfId="2711" xr:uid="{00000000-0005-0000-0000-0000DC0B0000}"/>
    <cellStyle name="Normal 3 52 12" xfId="2712" xr:uid="{00000000-0005-0000-0000-0000DD0B0000}"/>
    <cellStyle name="Normal 3 52 13" xfId="2713" xr:uid="{00000000-0005-0000-0000-0000DE0B0000}"/>
    <cellStyle name="Normal 3 52 2" xfId="2714" xr:uid="{00000000-0005-0000-0000-0000DF0B0000}"/>
    <cellStyle name="Normal 3 52 2 10" xfId="2715" xr:uid="{00000000-0005-0000-0000-0000E00B0000}"/>
    <cellStyle name="Normal 3 52 2 11" xfId="2716" xr:uid="{00000000-0005-0000-0000-0000E10B0000}"/>
    <cellStyle name="Normal 3 52 2 12" xfId="2717" xr:uid="{00000000-0005-0000-0000-0000E20B0000}"/>
    <cellStyle name="Normal 3 52 2 2" xfId="2718" xr:uid="{00000000-0005-0000-0000-0000E30B0000}"/>
    <cellStyle name="Normal 3 52 2 3" xfId="2719" xr:uid="{00000000-0005-0000-0000-0000E40B0000}"/>
    <cellStyle name="Normal 3 52 2 4" xfId="2720" xr:uid="{00000000-0005-0000-0000-0000E50B0000}"/>
    <cellStyle name="Normal 3 52 2 5" xfId="2721" xr:uid="{00000000-0005-0000-0000-0000E60B0000}"/>
    <cellStyle name="Normal 3 52 2 6" xfId="2722" xr:uid="{00000000-0005-0000-0000-0000E70B0000}"/>
    <cellStyle name="Normal 3 52 2 7" xfId="2723" xr:uid="{00000000-0005-0000-0000-0000E80B0000}"/>
    <cellStyle name="Normal 3 52 2 8" xfId="2724" xr:uid="{00000000-0005-0000-0000-0000E90B0000}"/>
    <cellStyle name="Normal 3 52 2 9" xfId="2725" xr:uid="{00000000-0005-0000-0000-0000EA0B0000}"/>
    <cellStyle name="Normal 3 52 3" xfId="2726" xr:uid="{00000000-0005-0000-0000-0000EB0B0000}"/>
    <cellStyle name="Normal 3 52 4" xfId="2727" xr:uid="{00000000-0005-0000-0000-0000EC0B0000}"/>
    <cellStyle name="Normal 3 52 5" xfId="2728" xr:uid="{00000000-0005-0000-0000-0000ED0B0000}"/>
    <cellStyle name="Normal 3 52 6" xfId="2729" xr:uid="{00000000-0005-0000-0000-0000EE0B0000}"/>
    <cellStyle name="Normal 3 52 7" xfId="2730" xr:uid="{00000000-0005-0000-0000-0000EF0B0000}"/>
    <cellStyle name="Normal 3 52 8" xfId="2731" xr:uid="{00000000-0005-0000-0000-0000F00B0000}"/>
    <cellStyle name="Normal 3 52 9" xfId="2732" xr:uid="{00000000-0005-0000-0000-0000F10B0000}"/>
    <cellStyle name="Normal 3 53" xfId="2733" xr:uid="{00000000-0005-0000-0000-0000F20B0000}"/>
    <cellStyle name="Normal 3 53 10" xfId="2734" xr:uid="{00000000-0005-0000-0000-0000F30B0000}"/>
    <cellStyle name="Normal 3 53 11" xfId="2735" xr:uid="{00000000-0005-0000-0000-0000F40B0000}"/>
    <cellStyle name="Normal 3 53 12" xfId="2736" xr:uid="{00000000-0005-0000-0000-0000F50B0000}"/>
    <cellStyle name="Normal 3 53 13" xfId="2737" xr:uid="{00000000-0005-0000-0000-0000F60B0000}"/>
    <cellStyle name="Normal 3 53 2" xfId="2738" xr:uid="{00000000-0005-0000-0000-0000F70B0000}"/>
    <cellStyle name="Normal 3 53 2 10" xfId="2739" xr:uid="{00000000-0005-0000-0000-0000F80B0000}"/>
    <cellStyle name="Normal 3 53 2 11" xfId="2740" xr:uid="{00000000-0005-0000-0000-0000F90B0000}"/>
    <cellStyle name="Normal 3 53 2 12" xfId="2741" xr:uid="{00000000-0005-0000-0000-0000FA0B0000}"/>
    <cellStyle name="Normal 3 53 2 2" xfId="2742" xr:uid="{00000000-0005-0000-0000-0000FB0B0000}"/>
    <cellStyle name="Normal 3 53 2 3" xfId="2743" xr:uid="{00000000-0005-0000-0000-0000FC0B0000}"/>
    <cellStyle name="Normal 3 53 2 4" xfId="2744" xr:uid="{00000000-0005-0000-0000-0000FD0B0000}"/>
    <cellStyle name="Normal 3 53 2 5" xfId="2745" xr:uid="{00000000-0005-0000-0000-0000FE0B0000}"/>
    <cellStyle name="Normal 3 53 2 6" xfId="2746" xr:uid="{00000000-0005-0000-0000-0000FF0B0000}"/>
    <cellStyle name="Normal 3 53 2 7" xfId="2747" xr:uid="{00000000-0005-0000-0000-0000000C0000}"/>
    <cellStyle name="Normal 3 53 2 8" xfId="2748" xr:uid="{00000000-0005-0000-0000-0000010C0000}"/>
    <cellStyle name="Normal 3 53 2 9" xfId="2749" xr:uid="{00000000-0005-0000-0000-0000020C0000}"/>
    <cellStyle name="Normal 3 53 3" xfId="2750" xr:uid="{00000000-0005-0000-0000-0000030C0000}"/>
    <cellStyle name="Normal 3 53 4" xfId="2751" xr:uid="{00000000-0005-0000-0000-0000040C0000}"/>
    <cellStyle name="Normal 3 53 5" xfId="2752" xr:uid="{00000000-0005-0000-0000-0000050C0000}"/>
    <cellStyle name="Normal 3 53 6" xfId="2753" xr:uid="{00000000-0005-0000-0000-0000060C0000}"/>
    <cellStyle name="Normal 3 53 7" xfId="2754" xr:uid="{00000000-0005-0000-0000-0000070C0000}"/>
    <cellStyle name="Normal 3 53 8" xfId="2755" xr:uid="{00000000-0005-0000-0000-0000080C0000}"/>
    <cellStyle name="Normal 3 53 9" xfId="2756" xr:uid="{00000000-0005-0000-0000-0000090C0000}"/>
    <cellStyle name="Normal 3 54" xfId="2757" xr:uid="{00000000-0005-0000-0000-00000A0C0000}"/>
    <cellStyle name="Normal 3 54 10" xfId="2758" xr:uid="{00000000-0005-0000-0000-00000B0C0000}"/>
    <cellStyle name="Normal 3 54 11" xfId="2759" xr:uid="{00000000-0005-0000-0000-00000C0C0000}"/>
    <cellStyle name="Normal 3 54 12" xfId="2760" xr:uid="{00000000-0005-0000-0000-00000D0C0000}"/>
    <cellStyle name="Normal 3 54 13" xfId="2761" xr:uid="{00000000-0005-0000-0000-00000E0C0000}"/>
    <cellStyle name="Normal 3 54 2" xfId="2762" xr:uid="{00000000-0005-0000-0000-00000F0C0000}"/>
    <cellStyle name="Normal 3 54 2 10" xfId="2763" xr:uid="{00000000-0005-0000-0000-0000100C0000}"/>
    <cellStyle name="Normal 3 54 2 11" xfId="2764" xr:uid="{00000000-0005-0000-0000-0000110C0000}"/>
    <cellStyle name="Normal 3 54 2 12" xfId="2765" xr:uid="{00000000-0005-0000-0000-0000120C0000}"/>
    <cellStyle name="Normal 3 54 2 2" xfId="2766" xr:uid="{00000000-0005-0000-0000-0000130C0000}"/>
    <cellStyle name="Normal 3 54 2 3" xfId="2767" xr:uid="{00000000-0005-0000-0000-0000140C0000}"/>
    <cellStyle name="Normal 3 54 2 4" xfId="2768" xr:uid="{00000000-0005-0000-0000-0000150C0000}"/>
    <cellStyle name="Normal 3 54 2 5" xfId="2769" xr:uid="{00000000-0005-0000-0000-0000160C0000}"/>
    <cellStyle name="Normal 3 54 2 6" xfId="2770" xr:uid="{00000000-0005-0000-0000-0000170C0000}"/>
    <cellStyle name="Normal 3 54 2 7" xfId="2771" xr:uid="{00000000-0005-0000-0000-0000180C0000}"/>
    <cellStyle name="Normal 3 54 2 8" xfId="2772" xr:uid="{00000000-0005-0000-0000-0000190C0000}"/>
    <cellStyle name="Normal 3 54 2 9" xfId="2773" xr:uid="{00000000-0005-0000-0000-00001A0C0000}"/>
    <cellStyle name="Normal 3 54 3" xfId="2774" xr:uid="{00000000-0005-0000-0000-00001B0C0000}"/>
    <cellStyle name="Normal 3 54 4" xfId="2775" xr:uid="{00000000-0005-0000-0000-00001C0C0000}"/>
    <cellStyle name="Normal 3 54 5" xfId="2776" xr:uid="{00000000-0005-0000-0000-00001D0C0000}"/>
    <cellStyle name="Normal 3 54 6" xfId="2777" xr:uid="{00000000-0005-0000-0000-00001E0C0000}"/>
    <cellStyle name="Normal 3 54 7" xfId="2778" xr:uid="{00000000-0005-0000-0000-00001F0C0000}"/>
    <cellStyle name="Normal 3 54 8" xfId="2779" xr:uid="{00000000-0005-0000-0000-0000200C0000}"/>
    <cellStyle name="Normal 3 54 9" xfId="2780" xr:uid="{00000000-0005-0000-0000-0000210C0000}"/>
    <cellStyle name="Normal 3 55" xfId="2781" xr:uid="{00000000-0005-0000-0000-0000220C0000}"/>
    <cellStyle name="Normal 3 55 10" xfId="2782" xr:uid="{00000000-0005-0000-0000-0000230C0000}"/>
    <cellStyle name="Normal 3 55 11" xfId="2783" xr:uid="{00000000-0005-0000-0000-0000240C0000}"/>
    <cellStyle name="Normal 3 55 12" xfId="2784" xr:uid="{00000000-0005-0000-0000-0000250C0000}"/>
    <cellStyle name="Normal 3 55 13" xfId="2785" xr:uid="{00000000-0005-0000-0000-0000260C0000}"/>
    <cellStyle name="Normal 3 55 2" xfId="2786" xr:uid="{00000000-0005-0000-0000-0000270C0000}"/>
    <cellStyle name="Normal 3 55 2 10" xfId="2787" xr:uid="{00000000-0005-0000-0000-0000280C0000}"/>
    <cellStyle name="Normal 3 55 2 11" xfId="2788" xr:uid="{00000000-0005-0000-0000-0000290C0000}"/>
    <cellStyle name="Normal 3 55 2 12" xfId="2789" xr:uid="{00000000-0005-0000-0000-00002A0C0000}"/>
    <cellStyle name="Normal 3 55 2 2" xfId="2790" xr:uid="{00000000-0005-0000-0000-00002B0C0000}"/>
    <cellStyle name="Normal 3 55 2 3" xfId="2791" xr:uid="{00000000-0005-0000-0000-00002C0C0000}"/>
    <cellStyle name="Normal 3 55 2 4" xfId="2792" xr:uid="{00000000-0005-0000-0000-00002D0C0000}"/>
    <cellStyle name="Normal 3 55 2 5" xfId="2793" xr:uid="{00000000-0005-0000-0000-00002E0C0000}"/>
    <cellStyle name="Normal 3 55 2 6" xfId="2794" xr:uid="{00000000-0005-0000-0000-00002F0C0000}"/>
    <cellStyle name="Normal 3 55 2 7" xfId="2795" xr:uid="{00000000-0005-0000-0000-0000300C0000}"/>
    <cellStyle name="Normal 3 55 2 8" xfId="2796" xr:uid="{00000000-0005-0000-0000-0000310C0000}"/>
    <cellStyle name="Normal 3 55 2 9" xfId="2797" xr:uid="{00000000-0005-0000-0000-0000320C0000}"/>
    <cellStyle name="Normal 3 55 3" xfId="2798" xr:uid="{00000000-0005-0000-0000-0000330C0000}"/>
    <cellStyle name="Normal 3 55 4" xfId="2799" xr:uid="{00000000-0005-0000-0000-0000340C0000}"/>
    <cellStyle name="Normal 3 55 5" xfId="2800" xr:uid="{00000000-0005-0000-0000-0000350C0000}"/>
    <cellStyle name="Normal 3 55 6" xfId="2801" xr:uid="{00000000-0005-0000-0000-0000360C0000}"/>
    <cellStyle name="Normal 3 55 7" xfId="2802" xr:uid="{00000000-0005-0000-0000-0000370C0000}"/>
    <cellStyle name="Normal 3 55 8" xfId="2803" xr:uid="{00000000-0005-0000-0000-0000380C0000}"/>
    <cellStyle name="Normal 3 55 9" xfId="2804" xr:uid="{00000000-0005-0000-0000-0000390C0000}"/>
    <cellStyle name="Normal 3 56" xfId="2805" xr:uid="{00000000-0005-0000-0000-00003A0C0000}"/>
    <cellStyle name="Normal 3 56 10" xfId="2806" xr:uid="{00000000-0005-0000-0000-00003B0C0000}"/>
    <cellStyle name="Normal 3 56 11" xfId="2807" xr:uid="{00000000-0005-0000-0000-00003C0C0000}"/>
    <cellStyle name="Normal 3 56 12" xfId="2808" xr:uid="{00000000-0005-0000-0000-00003D0C0000}"/>
    <cellStyle name="Normal 3 56 13" xfId="2809" xr:uid="{00000000-0005-0000-0000-00003E0C0000}"/>
    <cellStyle name="Normal 3 56 2" xfId="2810" xr:uid="{00000000-0005-0000-0000-00003F0C0000}"/>
    <cellStyle name="Normal 3 56 2 10" xfId="2811" xr:uid="{00000000-0005-0000-0000-0000400C0000}"/>
    <cellStyle name="Normal 3 56 2 11" xfId="2812" xr:uid="{00000000-0005-0000-0000-0000410C0000}"/>
    <cellStyle name="Normal 3 56 2 12" xfId="2813" xr:uid="{00000000-0005-0000-0000-0000420C0000}"/>
    <cellStyle name="Normal 3 56 2 2" xfId="2814" xr:uid="{00000000-0005-0000-0000-0000430C0000}"/>
    <cellStyle name="Normal 3 56 2 3" xfId="2815" xr:uid="{00000000-0005-0000-0000-0000440C0000}"/>
    <cellStyle name="Normal 3 56 2 4" xfId="2816" xr:uid="{00000000-0005-0000-0000-0000450C0000}"/>
    <cellStyle name="Normal 3 56 2 5" xfId="2817" xr:uid="{00000000-0005-0000-0000-0000460C0000}"/>
    <cellStyle name="Normal 3 56 2 6" xfId="2818" xr:uid="{00000000-0005-0000-0000-0000470C0000}"/>
    <cellStyle name="Normal 3 56 2 7" xfId="2819" xr:uid="{00000000-0005-0000-0000-0000480C0000}"/>
    <cellStyle name="Normal 3 56 2 8" xfId="2820" xr:uid="{00000000-0005-0000-0000-0000490C0000}"/>
    <cellStyle name="Normal 3 56 2 9" xfId="2821" xr:uid="{00000000-0005-0000-0000-00004A0C0000}"/>
    <cellStyle name="Normal 3 56 3" xfId="2822" xr:uid="{00000000-0005-0000-0000-00004B0C0000}"/>
    <cellStyle name="Normal 3 56 4" xfId="2823" xr:uid="{00000000-0005-0000-0000-00004C0C0000}"/>
    <cellStyle name="Normal 3 56 5" xfId="2824" xr:uid="{00000000-0005-0000-0000-00004D0C0000}"/>
    <cellStyle name="Normal 3 56 6" xfId="2825" xr:uid="{00000000-0005-0000-0000-00004E0C0000}"/>
    <cellStyle name="Normal 3 56 7" xfId="2826" xr:uid="{00000000-0005-0000-0000-00004F0C0000}"/>
    <cellStyle name="Normal 3 56 8" xfId="2827" xr:uid="{00000000-0005-0000-0000-0000500C0000}"/>
    <cellStyle name="Normal 3 56 9" xfId="2828" xr:uid="{00000000-0005-0000-0000-0000510C0000}"/>
    <cellStyle name="Normal 3 57" xfId="2829" xr:uid="{00000000-0005-0000-0000-0000520C0000}"/>
    <cellStyle name="Normal 3 57 10" xfId="2830" xr:uid="{00000000-0005-0000-0000-0000530C0000}"/>
    <cellStyle name="Normal 3 57 11" xfId="2831" xr:uid="{00000000-0005-0000-0000-0000540C0000}"/>
    <cellStyle name="Normal 3 57 12" xfId="2832" xr:uid="{00000000-0005-0000-0000-0000550C0000}"/>
    <cellStyle name="Normal 3 57 13" xfId="2833" xr:uid="{00000000-0005-0000-0000-0000560C0000}"/>
    <cellStyle name="Normal 3 57 2" xfId="2834" xr:uid="{00000000-0005-0000-0000-0000570C0000}"/>
    <cellStyle name="Normal 3 57 2 10" xfId="2835" xr:uid="{00000000-0005-0000-0000-0000580C0000}"/>
    <cellStyle name="Normal 3 57 2 11" xfId="2836" xr:uid="{00000000-0005-0000-0000-0000590C0000}"/>
    <cellStyle name="Normal 3 57 2 12" xfId="2837" xr:uid="{00000000-0005-0000-0000-00005A0C0000}"/>
    <cellStyle name="Normal 3 57 2 2" xfId="2838" xr:uid="{00000000-0005-0000-0000-00005B0C0000}"/>
    <cellStyle name="Normal 3 57 2 3" xfId="2839" xr:uid="{00000000-0005-0000-0000-00005C0C0000}"/>
    <cellStyle name="Normal 3 57 2 4" xfId="2840" xr:uid="{00000000-0005-0000-0000-00005D0C0000}"/>
    <cellStyle name="Normal 3 57 2 5" xfId="2841" xr:uid="{00000000-0005-0000-0000-00005E0C0000}"/>
    <cellStyle name="Normal 3 57 2 6" xfId="2842" xr:uid="{00000000-0005-0000-0000-00005F0C0000}"/>
    <cellStyle name="Normal 3 57 2 7" xfId="2843" xr:uid="{00000000-0005-0000-0000-0000600C0000}"/>
    <cellStyle name="Normal 3 57 2 8" xfId="2844" xr:uid="{00000000-0005-0000-0000-0000610C0000}"/>
    <cellStyle name="Normal 3 57 2 9" xfId="2845" xr:uid="{00000000-0005-0000-0000-0000620C0000}"/>
    <cellStyle name="Normal 3 57 3" xfId="2846" xr:uid="{00000000-0005-0000-0000-0000630C0000}"/>
    <cellStyle name="Normal 3 57 4" xfId="2847" xr:uid="{00000000-0005-0000-0000-0000640C0000}"/>
    <cellStyle name="Normal 3 57 5" xfId="2848" xr:uid="{00000000-0005-0000-0000-0000650C0000}"/>
    <cellStyle name="Normal 3 57 6" xfId="2849" xr:uid="{00000000-0005-0000-0000-0000660C0000}"/>
    <cellStyle name="Normal 3 57 7" xfId="2850" xr:uid="{00000000-0005-0000-0000-0000670C0000}"/>
    <cellStyle name="Normal 3 57 8" xfId="2851" xr:uid="{00000000-0005-0000-0000-0000680C0000}"/>
    <cellStyle name="Normal 3 57 9" xfId="2852" xr:uid="{00000000-0005-0000-0000-0000690C0000}"/>
    <cellStyle name="Normal 3 58" xfId="2853" xr:uid="{00000000-0005-0000-0000-00006A0C0000}"/>
    <cellStyle name="Normal 3 58 10" xfId="2854" xr:uid="{00000000-0005-0000-0000-00006B0C0000}"/>
    <cellStyle name="Normal 3 58 11" xfId="2855" xr:uid="{00000000-0005-0000-0000-00006C0C0000}"/>
    <cellStyle name="Normal 3 58 12" xfId="2856" xr:uid="{00000000-0005-0000-0000-00006D0C0000}"/>
    <cellStyle name="Normal 3 58 13" xfId="2857" xr:uid="{00000000-0005-0000-0000-00006E0C0000}"/>
    <cellStyle name="Normal 3 58 2" xfId="2858" xr:uid="{00000000-0005-0000-0000-00006F0C0000}"/>
    <cellStyle name="Normal 3 58 2 10" xfId="2859" xr:uid="{00000000-0005-0000-0000-0000700C0000}"/>
    <cellStyle name="Normal 3 58 2 11" xfId="2860" xr:uid="{00000000-0005-0000-0000-0000710C0000}"/>
    <cellStyle name="Normal 3 58 2 12" xfId="2861" xr:uid="{00000000-0005-0000-0000-0000720C0000}"/>
    <cellStyle name="Normal 3 58 2 2" xfId="2862" xr:uid="{00000000-0005-0000-0000-0000730C0000}"/>
    <cellStyle name="Normal 3 58 2 3" xfId="2863" xr:uid="{00000000-0005-0000-0000-0000740C0000}"/>
    <cellStyle name="Normal 3 58 2 4" xfId="2864" xr:uid="{00000000-0005-0000-0000-0000750C0000}"/>
    <cellStyle name="Normal 3 58 2 5" xfId="2865" xr:uid="{00000000-0005-0000-0000-0000760C0000}"/>
    <cellStyle name="Normal 3 58 2 6" xfId="2866" xr:uid="{00000000-0005-0000-0000-0000770C0000}"/>
    <cellStyle name="Normal 3 58 2 7" xfId="2867" xr:uid="{00000000-0005-0000-0000-0000780C0000}"/>
    <cellStyle name="Normal 3 58 2 8" xfId="2868" xr:uid="{00000000-0005-0000-0000-0000790C0000}"/>
    <cellStyle name="Normal 3 58 2 9" xfId="2869" xr:uid="{00000000-0005-0000-0000-00007A0C0000}"/>
    <cellStyle name="Normal 3 58 3" xfId="2870" xr:uid="{00000000-0005-0000-0000-00007B0C0000}"/>
    <cellStyle name="Normal 3 58 4" xfId="2871" xr:uid="{00000000-0005-0000-0000-00007C0C0000}"/>
    <cellStyle name="Normal 3 58 5" xfId="2872" xr:uid="{00000000-0005-0000-0000-00007D0C0000}"/>
    <cellStyle name="Normal 3 58 6" xfId="2873" xr:uid="{00000000-0005-0000-0000-00007E0C0000}"/>
    <cellStyle name="Normal 3 58 7" xfId="2874" xr:uid="{00000000-0005-0000-0000-00007F0C0000}"/>
    <cellStyle name="Normal 3 58 8" xfId="2875" xr:uid="{00000000-0005-0000-0000-0000800C0000}"/>
    <cellStyle name="Normal 3 58 9" xfId="2876" xr:uid="{00000000-0005-0000-0000-0000810C0000}"/>
    <cellStyle name="Normal 3 59" xfId="2877" xr:uid="{00000000-0005-0000-0000-0000820C0000}"/>
    <cellStyle name="Normal 3 59 10" xfId="2878" xr:uid="{00000000-0005-0000-0000-0000830C0000}"/>
    <cellStyle name="Normal 3 59 11" xfId="2879" xr:uid="{00000000-0005-0000-0000-0000840C0000}"/>
    <cellStyle name="Normal 3 59 12" xfId="2880" xr:uid="{00000000-0005-0000-0000-0000850C0000}"/>
    <cellStyle name="Normal 3 59 13" xfId="2881" xr:uid="{00000000-0005-0000-0000-0000860C0000}"/>
    <cellStyle name="Normal 3 59 2" xfId="2882" xr:uid="{00000000-0005-0000-0000-0000870C0000}"/>
    <cellStyle name="Normal 3 59 2 10" xfId="2883" xr:uid="{00000000-0005-0000-0000-0000880C0000}"/>
    <cellStyle name="Normal 3 59 2 11" xfId="2884" xr:uid="{00000000-0005-0000-0000-0000890C0000}"/>
    <cellStyle name="Normal 3 59 2 12" xfId="2885" xr:uid="{00000000-0005-0000-0000-00008A0C0000}"/>
    <cellStyle name="Normal 3 59 2 2" xfId="2886" xr:uid="{00000000-0005-0000-0000-00008B0C0000}"/>
    <cellStyle name="Normal 3 59 2 3" xfId="2887" xr:uid="{00000000-0005-0000-0000-00008C0C0000}"/>
    <cellStyle name="Normal 3 59 2 4" xfId="2888" xr:uid="{00000000-0005-0000-0000-00008D0C0000}"/>
    <cellStyle name="Normal 3 59 2 5" xfId="2889" xr:uid="{00000000-0005-0000-0000-00008E0C0000}"/>
    <cellStyle name="Normal 3 59 2 6" xfId="2890" xr:uid="{00000000-0005-0000-0000-00008F0C0000}"/>
    <cellStyle name="Normal 3 59 2 7" xfId="2891" xr:uid="{00000000-0005-0000-0000-0000900C0000}"/>
    <cellStyle name="Normal 3 59 2 8" xfId="2892" xr:uid="{00000000-0005-0000-0000-0000910C0000}"/>
    <cellStyle name="Normal 3 59 2 9" xfId="2893" xr:uid="{00000000-0005-0000-0000-0000920C0000}"/>
    <cellStyle name="Normal 3 59 3" xfId="2894" xr:uid="{00000000-0005-0000-0000-0000930C0000}"/>
    <cellStyle name="Normal 3 59 4" xfId="2895" xr:uid="{00000000-0005-0000-0000-0000940C0000}"/>
    <cellStyle name="Normal 3 59 5" xfId="2896" xr:uid="{00000000-0005-0000-0000-0000950C0000}"/>
    <cellStyle name="Normal 3 59 6" xfId="2897" xr:uid="{00000000-0005-0000-0000-0000960C0000}"/>
    <cellStyle name="Normal 3 59 7" xfId="2898" xr:uid="{00000000-0005-0000-0000-0000970C0000}"/>
    <cellStyle name="Normal 3 59 8" xfId="2899" xr:uid="{00000000-0005-0000-0000-0000980C0000}"/>
    <cellStyle name="Normal 3 59 9" xfId="2900" xr:uid="{00000000-0005-0000-0000-0000990C0000}"/>
    <cellStyle name="Normal 3 6" xfId="2901" xr:uid="{00000000-0005-0000-0000-00009A0C0000}"/>
    <cellStyle name="Normal 3 6 10" xfId="2902" xr:uid="{00000000-0005-0000-0000-00009B0C0000}"/>
    <cellStyle name="Normal 3 6 11" xfId="2903" xr:uid="{00000000-0005-0000-0000-00009C0C0000}"/>
    <cellStyle name="Normal 3 6 12" xfId="2904" xr:uid="{00000000-0005-0000-0000-00009D0C0000}"/>
    <cellStyle name="Normal 3 6 13" xfId="2905" xr:uid="{00000000-0005-0000-0000-00009E0C0000}"/>
    <cellStyle name="Normal 3 6 2" xfId="2906" xr:uid="{00000000-0005-0000-0000-00009F0C0000}"/>
    <cellStyle name="Normal 3 6 2 10" xfId="2907" xr:uid="{00000000-0005-0000-0000-0000A00C0000}"/>
    <cellStyle name="Normal 3 6 2 11" xfId="2908" xr:uid="{00000000-0005-0000-0000-0000A10C0000}"/>
    <cellStyle name="Normal 3 6 2 12" xfId="2909" xr:uid="{00000000-0005-0000-0000-0000A20C0000}"/>
    <cellStyle name="Normal 3 6 2 2" xfId="2910" xr:uid="{00000000-0005-0000-0000-0000A30C0000}"/>
    <cellStyle name="Normal 3 6 2 3" xfId="2911" xr:uid="{00000000-0005-0000-0000-0000A40C0000}"/>
    <cellStyle name="Normal 3 6 2 4" xfId="2912" xr:uid="{00000000-0005-0000-0000-0000A50C0000}"/>
    <cellStyle name="Normal 3 6 2 5" xfId="2913" xr:uid="{00000000-0005-0000-0000-0000A60C0000}"/>
    <cellStyle name="Normal 3 6 2 6" xfId="2914" xr:uid="{00000000-0005-0000-0000-0000A70C0000}"/>
    <cellStyle name="Normal 3 6 2 7" xfId="2915" xr:uid="{00000000-0005-0000-0000-0000A80C0000}"/>
    <cellStyle name="Normal 3 6 2 8" xfId="2916" xr:uid="{00000000-0005-0000-0000-0000A90C0000}"/>
    <cellStyle name="Normal 3 6 2 9" xfId="2917" xr:uid="{00000000-0005-0000-0000-0000AA0C0000}"/>
    <cellStyle name="Normal 3 6 3" xfId="2918" xr:uid="{00000000-0005-0000-0000-0000AB0C0000}"/>
    <cellStyle name="Normal 3 6 4" xfId="2919" xr:uid="{00000000-0005-0000-0000-0000AC0C0000}"/>
    <cellStyle name="Normal 3 6 5" xfId="2920" xr:uid="{00000000-0005-0000-0000-0000AD0C0000}"/>
    <cellStyle name="Normal 3 6 6" xfId="2921" xr:uid="{00000000-0005-0000-0000-0000AE0C0000}"/>
    <cellStyle name="Normal 3 6 7" xfId="2922" xr:uid="{00000000-0005-0000-0000-0000AF0C0000}"/>
    <cellStyle name="Normal 3 6 8" xfId="2923" xr:uid="{00000000-0005-0000-0000-0000B00C0000}"/>
    <cellStyle name="Normal 3 6 9" xfId="2924" xr:uid="{00000000-0005-0000-0000-0000B10C0000}"/>
    <cellStyle name="Normal 3 60" xfId="2925" xr:uid="{00000000-0005-0000-0000-0000B20C0000}"/>
    <cellStyle name="Normal 3 60 10" xfId="2926" xr:uid="{00000000-0005-0000-0000-0000B30C0000}"/>
    <cellStyle name="Normal 3 60 11" xfId="2927" xr:uid="{00000000-0005-0000-0000-0000B40C0000}"/>
    <cellStyle name="Normal 3 60 12" xfId="2928" xr:uid="{00000000-0005-0000-0000-0000B50C0000}"/>
    <cellStyle name="Normal 3 60 13" xfId="2929" xr:uid="{00000000-0005-0000-0000-0000B60C0000}"/>
    <cellStyle name="Normal 3 60 2" xfId="2930" xr:uid="{00000000-0005-0000-0000-0000B70C0000}"/>
    <cellStyle name="Normal 3 60 2 10" xfId="2931" xr:uid="{00000000-0005-0000-0000-0000B80C0000}"/>
    <cellStyle name="Normal 3 60 2 11" xfId="2932" xr:uid="{00000000-0005-0000-0000-0000B90C0000}"/>
    <cellStyle name="Normal 3 60 2 12" xfId="2933" xr:uid="{00000000-0005-0000-0000-0000BA0C0000}"/>
    <cellStyle name="Normal 3 60 2 2" xfId="2934" xr:uid="{00000000-0005-0000-0000-0000BB0C0000}"/>
    <cellStyle name="Normal 3 60 2 3" xfId="2935" xr:uid="{00000000-0005-0000-0000-0000BC0C0000}"/>
    <cellStyle name="Normal 3 60 2 4" xfId="2936" xr:uid="{00000000-0005-0000-0000-0000BD0C0000}"/>
    <cellStyle name="Normal 3 60 2 5" xfId="2937" xr:uid="{00000000-0005-0000-0000-0000BE0C0000}"/>
    <cellStyle name="Normal 3 60 2 6" xfId="2938" xr:uid="{00000000-0005-0000-0000-0000BF0C0000}"/>
    <cellStyle name="Normal 3 60 2 7" xfId="2939" xr:uid="{00000000-0005-0000-0000-0000C00C0000}"/>
    <cellStyle name="Normal 3 60 2 8" xfId="2940" xr:uid="{00000000-0005-0000-0000-0000C10C0000}"/>
    <cellStyle name="Normal 3 60 2 9" xfId="2941" xr:uid="{00000000-0005-0000-0000-0000C20C0000}"/>
    <cellStyle name="Normal 3 60 3" xfId="2942" xr:uid="{00000000-0005-0000-0000-0000C30C0000}"/>
    <cellStyle name="Normal 3 60 4" xfId="2943" xr:uid="{00000000-0005-0000-0000-0000C40C0000}"/>
    <cellStyle name="Normal 3 60 5" xfId="2944" xr:uid="{00000000-0005-0000-0000-0000C50C0000}"/>
    <cellStyle name="Normal 3 60 6" xfId="2945" xr:uid="{00000000-0005-0000-0000-0000C60C0000}"/>
    <cellStyle name="Normal 3 60 7" xfId="2946" xr:uid="{00000000-0005-0000-0000-0000C70C0000}"/>
    <cellStyle name="Normal 3 60 8" xfId="2947" xr:uid="{00000000-0005-0000-0000-0000C80C0000}"/>
    <cellStyle name="Normal 3 60 9" xfId="2948" xr:uid="{00000000-0005-0000-0000-0000C90C0000}"/>
    <cellStyle name="Normal 3 61" xfId="2949" xr:uid="{00000000-0005-0000-0000-0000CA0C0000}"/>
    <cellStyle name="Normal 3 61 10" xfId="2950" xr:uid="{00000000-0005-0000-0000-0000CB0C0000}"/>
    <cellStyle name="Normal 3 61 11" xfId="2951" xr:uid="{00000000-0005-0000-0000-0000CC0C0000}"/>
    <cellStyle name="Normal 3 61 12" xfId="2952" xr:uid="{00000000-0005-0000-0000-0000CD0C0000}"/>
    <cellStyle name="Normal 3 61 13" xfId="2953" xr:uid="{00000000-0005-0000-0000-0000CE0C0000}"/>
    <cellStyle name="Normal 3 61 2" xfId="2954" xr:uid="{00000000-0005-0000-0000-0000CF0C0000}"/>
    <cellStyle name="Normal 3 61 2 10" xfId="2955" xr:uid="{00000000-0005-0000-0000-0000D00C0000}"/>
    <cellStyle name="Normal 3 61 2 11" xfId="2956" xr:uid="{00000000-0005-0000-0000-0000D10C0000}"/>
    <cellStyle name="Normal 3 61 2 12" xfId="2957" xr:uid="{00000000-0005-0000-0000-0000D20C0000}"/>
    <cellStyle name="Normal 3 61 2 2" xfId="2958" xr:uid="{00000000-0005-0000-0000-0000D30C0000}"/>
    <cellStyle name="Normal 3 61 2 3" xfId="2959" xr:uid="{00000000-0005-0000-0000-0000D40C0000}"/>
    <cellStyle name="Normal 3 61 2 4" xfId="2960" xr:uid="{00000000-0005-0000-0000-0000D50C0000}"/>
    <cellStyle name="Normal 3 61 2 5" xfId="2961" xr:uid="{00000000-0005-0000-0000-0000D60C0000}"/>
    <cellStyle name="Normal 3 61 2 6" xfId="2962" xr:uid="{00000000-0005-0000-0000-0000D70C0000}"/>
    <cellStyle name="Normal 3 61 2 7" xfId="2963" xr:uid="{00000000-0005-0000-0000-0000D80C0000}"/>
    <cellStyle name="Normal 3 61 2 8" xfId="2964" xr:uid="{00000000-0005-0000-0000-0000D90C0000}"/>
    <cellStyle name="Normal 3 61 2 9" xfId="2965" xr:uid="{00000000-0005-0000-0000-0000DA0C0000}"/>
    <cellStyle name="Normal 3 61 3" xfId="2966" xr:uid="{00000000-0005-0000-0000-0000DB0C0000}"/>
    <cellStyle name="Normal 3 61 4" xfId="2967" xr:uid="{00000000-0005-0000-0000-0000DC0C0000}"/>
    <cellStyle name="Normal 3 61 5" xfId="2968" xr:uid="{00000000-0005-0000-0000-0000DD0C0000}"/>
    <cellStyle name="Normal 3 61 6" xfId="2969" xr:uid="{00000000-0005-0000-0000-0000DE0C0000}"/>
    <cellStyle name="Normal 3 61 7" xfId="2970" xr:uid="{00000000-0005-0000-0000-0000DF0C0000}"/>
    <cellStyle name="Normal 3 61 8" xfId="2971" xr:uid="{00000000-0005-0000-0000-0000E00C0000}"/>
    <cellStyle name="Normal 3 61 9" xfId="2972" xr:uid="{00000000-0005-0000-0000-0000E10C0000}"/>
    <cellStyle name="Normal 3 62" xfId="2973" xr:uid="{00000000-0005-0000-0000-0000E20C0000}"/>
    <cellStyle name="Normal 3 62 10" xfId="2974" xr:uid="{00000000-0005-0000-0000-0000E30C0000}"/>
    <cellStyle name="Normal 3 62 11" xfId="2975" xr:uid="{00000000-0005-0000-0000-0000E40C0000}"/>
    <cellStyle name="Normal 3 62 12" xfId="2976" xr:uid="{00000000-0005-0000-0000-0000E50C0000}"/>
    <cellStyle name="Normal 3 62 13" xfId="2977" xr:uid="{00000000-0005-0000-0000-0000E60C0000}"/>
    <cellStyle name="Normal 3 62 2" xfId="2978" xr:uid="{00000000-0005-0000-0000-0000E70C0000}"/>
    <cellStyle name="Normal 3 62 2 10" xfId="2979" xr:uid="{00000000-0005-0000-0000-0000E80C0000}"/>
    <cellStyle name="Normal 3 62 2 11" xfId="2980" xr:uid="{00000000-0005-0000-0000-0000E90C0000}"/>
    <cellStyle name="Normal 3 62 2 12" xfId="2981" xr:uid="{00000000-0005-0000-0000-0000EA0C0000}"/>
    <cellStyle name="Normal 3 62 2 2" xfId="2982" xr:uid="{00000000-0005-0000-0000-0000EB0C0000}"/>
    <cellStyle name="Normal 3 62 2 3" xfId="2983" xr:uid="{00000000-0005-0000-0000-0000EC0C0000}"/>
    <cellStyle name="Normal 3 62 2 4" xfId="2984" xr:uid="{00000000-0005-0000-0000-0000ED0C0000}"/>
    <cellStyle name="Normal 3 62 2 5" xfId="2985" xr:uid="{00000000-0005-0000-0000-0000EE0C0000}"/>
    <cellStyle name="Normal 3 62 2 6" xfId="2986" xr:uid="{00000000-0005-0000-0000-0000EF0C0000}"/>
    <cellStyle name="Normal 3 62 2 7" xfId="2987" xr:uid="{00000000-0005-0000-0000-0000F00C0000}"/>
    <cellStyle name="Normal 3 62 2 8" xfId="2988" xr:uid="{00000000-0005-0000-0000-0000F10C0000}"/>
    <cellStyle name="Normal 3 62 2 9" xfId="2989" xr:uid="{00000000-0005-0000-0000-0000F20C0000}"/>
    <cellStyle name="Normal 3 62 3" xfId="2990" xr:uid="{00000000-0005-0000-0000-0000F30C0000}"/>
    <cellStyle name="Normal 3 62 4" xfId="2991" xr:uid="{00000000-0005-0000-0000-0000F40C0000}"/>
    <cellStyle name="Normal 3 62 5" xfId="2992" xr:uid="{00000000-0005-0000-0000-0000F50C0000}"/>
    <cellStyle name="Normal 3 62 6" xfId="2993" xr:uid="{00000000-0005-0000-0000-0000F60C0000}"/>
    <cellStyle name="Normal 3 62 7" xfId="2994" xr:uid="{00000000-0005-0000-0000-0000F70C0000}"/>
    <cellStyle name="Normal 3 62 8" xfId="2995" xr:uid="{00000000-0005-0000-0000-0000F80C0000}"/>
    <cellStyle name="Normal 3 62 9" xfId="2996" xr:uid="{00000000-0005-0000-0000-0000F90C0000}"/>
    <cellStyle name="Normal 3 63" xfId="2997" xr:uid="{00000000-0005-0000-0000-0000FA0C0000}"/>
    <cellStyle name="Normal 3 63 10" xfId="2998" xr:uid="{00000000-0005-0000-0000-0000FB0C0000}"/>
    <cellStyle name="Normal 3 63 11" xfId="2999" xr:uid="{00000000-0005-0000-0000-0000FC0C0000}"/>
    <cellStyle name="Normal 3 63 12" xfId="3000" xr:uid="{00000000-0005-0000-0000-0000FD0C0000}"/>
    <cellStyle name="Normal 3 63 13" xfId="3001" xr:uid="{00000000-0005-0000-0000-0000FE0C0000}"/>
    <cellStyle name="Normal 3 63 2" xfId="3002" xr:uid="{00000000-0005-0000-0000-0000FF0C0000}"/>
    <cellStyle name="Normal 3 63 2 10" xfId="3003" xr:uid="{00000000-0005-0000-0000-0000000D0000}"/>
    <cellStyle name="Normal 3 63 2 11" xfId="3004" xr:uid="{00000000-0005-0000-0000-0000010D0000}"/>
    <cellStyle name="Normal 3 63 2 12" xfId="3005" xr:uid="{00000000-0005-0000-0000-0000020D0000}"/>
    <cellStyle name="Normal 3 63 2 2" xfId="3006" xr:uid="{00000000-0005-0000-0000-0000030D0000}"/>
    <cellStyle name="Normal 3 63 2 3" xfId="3007" xr:uid="{00000000-0005-0000-0000-0000040D0000}"/>
    <cellStyle name="Normal 3 63 2 4" xfId="3008" xr:uid="{00000000-0005-0000-0000-0000050D0000}"/>
    <cellStyle name="Normal 3 63 2 5" xfId="3009" xr:uid="{00000000-0005-0000-0000-0000060D0000}"/>
    <cellStyle name="Normal 3 63 2 6" xfId="3010" xr:uid="{00000000-0005-0000-0000-0000070D0000}"/>
    <cellStyle name="Normal 3 63 2 7" xfId="3011" xr:uid="{00000000-0005-0000-0000-0000080D0000}"/>
    <cellStyle name="Normal 3 63 2 8" xfId="3012" xr:uid="{00000000-0005-0000-0000-0000090D0000}"/>
    <cellStyle name="Normal 3 63 2 9" xfId="3013" xr:uid="{00000000-0005-0000-0000-00000A0D0000}"/>
    <cellStyle name="Normal 3 63 3" xfId="3014" xr:uid="{00000000-0005-0000-0000-00000B0D0000}"/>
    <cellStyle name="Normal 3 63 4" xfId="3015" xr:uid="{00000000-0005-0000-0000-00000C0D0000}"/>
    <cellStyle name="Normal 3 63 5" xfId="3016" xr:uid="{00000000-0005-0000-0000-00000D0D0000}"/>
    <cellStyle name="Normal 3 63 6" xfId="3017" xr:uid="{00000000-0005-0000-0000-00000E0D0000}"/>
    <cellStyle name="Normal 3 63 7" xfId="3018" xr:uid="{00000000-0005-0000-0000-00000F0D0000}"/>
    <cellStyle name="Normal 3 63 8" xfId="3019" xr:uid="{00000000-0005-0000-0000-0000100D0000}"/>
    <cellStyle name="Normal 3 63 9" xfId="3020" xr:uid="{00000000-0005-0000-0000-0000110D0000}"/>
    <cellStyle name="Normal 3 64" xfId="3021" xr:uid="{00000000-0005-0000-0000-0000120D0000}"/>
    <cellStyle name="Normal 3 64 10" xfId="3022" xr:uid="{00000000-0005-0000-0000-0000130D0000}"/>
    <cellStyle name="Normal 3 64 11" xfId="3023" xr:uid="{00000000-0005-0000-0000-0000140D0000}"/>
    <cellStyle name="Normal 3 64 12" xfId="3024" xr:uid="{00000000-0005-0000-0000-0000150D0000}"/>
    <cellStyle name="Normal 3 64 2" xfId="3025" xr:uid="{00000000-0005-0000-0000-0000160D0000}"/>
    <cellStyle name="Normal 3 64 3" xfId="3026" xr:uid="{00000000-0005-0000-0000-0000170D0000}"/>
    <cellStyle name="Normal 3 64 4" xfId="3027" xr:uid="{00000000-0005-0000-0000-0000180D0000}"/>
    <cellStyle name="Normal 3 64 5" xfId="3028" xr:uid="{00000000-0005-0000-0000-0000190D0000}"/>
    <cellStyle name="Normal 3 64 6" xfId="3029" xr:uid="{00000000-0005-0000-0000-00001A0D0000}"/>
    <cellStyle name="Normal 3 64 7" xfId="3030" xr:uid="{00000000-0005-0000-0000-00001B0D0000}"/>
    <cellStyle name="Normal 3 64 8" xfId="3031" xr:uid="{00000000-0005-0000-0000-00001C0D0000}"/>
    <cellStyle name="Normal 3 64 9" xfId="3032" xr:uid="{00000000-0005-0000-0000-00001D0D0000}"/>
    <cellStyle name="Normal 3 65" xfId="3033" xr:uid="{00000000-0005-0000-0000-00001E0D0000}"/>
    <cellStyle name="Normal 3 65 10" xfId="3034" xr:uid="{00000000-0005-0000-0000-00001F0D0000}"/>
    <cellStyle name="Normal 3 65 11" xfId="3035" xr:uid="{00000000-0005-0000-0000-0000200D0000}"/>
    <cellStyle name="Normal 3 65 12" xfId="3036" xr:uid="{00000000-0005-0000-0000-0000210D0000}"/>
    <cellStyle name="Normal 3 65 2" xfId="3037" xr:uid="{00000000-0005-0000-0000-0000220D0000}"/>
    <cellStyle name="Normal 3 65 3" xfId="3038" xr:uid="{00000000-0005-0000-0000-0000230D0000}"/>
    <cellStyle name="Normal 3 65 4" xfId="3039" xr:uid="{00000000-0005-0000-0000-0000240D0000}"/>
    <cellStyle name="Normal 3 65 5" xfId="3040" xr:uid="{00000000-0005-0000-0000-0000250D0000}"/>
    <cellStyle name="Normal 3 65 6" xfId="3041" xr:uid="{00000000-0005-0000-0000-0000260D0000}"/>
    <cellStyle name="Normal 3 65 7" xfId="3042" xr:uid="{00000000-0005-0000-0000-0000270D0000}"/>
    <cellStyle name="Normal 3 65 8" xfId="3043" xr:uid="{00000000-0005-0000-0000-0000280D0000}"/>
    <cellStyle name="Normal 3 65 9" xfId="3044" xr:uid="{00000000-0005-0000-0000-0000290D0000}"/>
    <cellStyle name="Normal 3 66" xfId="3045" xr:uid="{00000000-0005-0000-0000-00002A0D0000}"/>
    <cellStyle name="Normal 3 66 2" xfId="3046" xr:uid="{00000000-0005-0000-0000-00002B0D0000}"/>
    <cellStyle name="Normal 3 66 3" xfId="3047" xr:uid="{00000000-0005-0000-0000-00002C0D0000}"/>
    <cellStyle name="Normal 3 66 4" xfId="3048" xr:uid="{00000000-0005-0000-0000-00002D0D0000}"/>
    <cellStyle name="Normal 3 66 5" xfId="3049" xr:uid="{00000000-0005-0000-0000-00002E0D0000}"/>
    <cellStyle name="Normal 3 66 6" xfId="3050" xr:uid="{00000000-0005-0000-0000-00002F0D0000}"/>
    <cellStyle name="Normal 3 66 7" xfId="3051" xr:uid="{00000000-0005-0000-0000-0000300D0000}"/>
    <cellStyle name="Normal 3 66 8" xfId="3052" xr:uid="{00000000-0005-0000-0000-0000310D0000}"/>
    <cellStyle name="Normal 3 66 9" xfId="3053" xr:uid="{00000000-0005-0000-0000-0000320D0000}"/>
    <cellStyle name="Normal 3 67" xfId="3054" xr:uid="{00000000-0005-0000-0000-0000330D0000}"/>
    <cellStyle name="Normal 3 68" xfId="3055" xr:uid="{00000000-0005-0000-0000-0000340D0000}"/>
    <cellStyle name="Normal 3 68 2" xfId="3056" xr:uid="{00000000-0005-0000-0000-0000350D0000}"/>
    <cellStyle name="Normal 3 69" xfId="3057" xr:uid="{00000000-0005-0000-0000-0000360D0000}"/>
    <cellStyle name="Normal 3 69 2" xfId="3058" xr:uid="{00000000-0005-0000-0000-0000370D0000}"/>
    <cellStyle name="Normal 3 7" xfId="3059" xr:uid="{00000000-0005-0000-0000-0000380D0000}"/>
    <cellStyle name="Normal 3 7 10" xfId="3060" xr:uid="{00000000-0005-0000-0000-0000390D0000}"/>
    <cellStyle name="Normal 3 7 11" xfId="3061" xr:uid="{00000000-0005-0000-0000-00003A0D0000}"/>
    <cellStyle name="Normal 3 7 12" xfId="3062" xr:uid="{00000000-0005-0000-0000-00003B0D0000}"/>
    <cellStyle name="Normal 3 7 13" xfId="3063" xr:uid="{00000000-0005-0000-0000-00003C0D0000}"/>
    <cellStyle name="Normal 3 7 2" xfId="3064" xr:uid="{00000000-0005-0000-0000-00003D0D0000}"/>
    <cellStyle name="Normal 3 7 2 10" xfId="3065" xr:uid="{00000000-0005-0000-0000-00003E0D0000}"/>
    <cellStyle name="Normal 3 7 2 11" xfId="3066" xr:uid="{00000000-0005-0000-0000-00003F0D0000}"/>
    <cellStyle name="Normal 3 7 2 12" xfId="3067" xr:uid="{00000000-0005-0000-0000-0000400D0000}"/>
    <cellStyle name="Normal 3 7 2 2" xfId="3068" xr:uid="{00000000-0005-0000-0000-0000410D0000}"/>
    <cellStyle name="Normal 3 7 2 3" xfId="3069" xr:uid="{00000000-0005-0000-0000-0000420D0000}"/>
    <cellStyle name="Normal 3 7 2 4" xfId="3070" xr:uid="{00000000-0005-0000-0000-0000430D0000}"/>
    <cellStyle name="Normal 3 7 2 5" xfId="3071" xr:uid="{00000000-0005-0000-0000-0000440D0000}"/>
    <cellStyle name="Normal 3 7 2 6" xfId="3072" xr:uid="{00000000-0005-0000-0000-0000450D0000}"/>
    <cellStyle name="Normal 3 7 2 7" xfId="3073" xr:uid="{00000000-0005-0000-0000-0000460D0000}"/>
    <cellStyle name="Normal 3 7 2 8" xfId="3074" xr:uid="{00000000-0005-0000-0000-0000470D0000}"/>
    <cellStyle name="Normal 3 7 2 9" xfId="3075" xr:uid="{00000000-0005-0000-0000-0000480D0000}"/>
    <cellStyle name="Normal 3 7 3" xfId="3076" xr:uid="{00000000-0005-0000-0000-0000490D0000}"/>
    <cellStyle name="Normal 3 7 4" xfId="3077" xr:uid="{00000000-0005-0000-0000-00004A0D0000}"/>
    <cellStyle name="Normal 3 7 5" xfId="3078" xr:uid="{00000000-0005-0000-0000-00004B0D0000}"/>
    <cellStyle name="Normal 3 7 6" xfId="3079" xr:uid="{00000000-0005-0000-0000-00004C0D0000}"/>
    <cellStyle name="Normal 3 7 7" xfId="3080" xr:uid="{00000000-0005-0000-0000-00004D0D0000}"/>
    <cellStyle name="Normal 3 7 8" xfId="3081" xr:uid="{00000000-0005-0000-0000-00004E0D0000}"/>
    <cellStyle name="Normal 3 7 9" xfId="3082" xr:uid="{00000000-0005-0000-0000-00004F0D0000}"/>
    <cellStyle name="Normal 3 70" xfId="3083" xr:uid="{00000000-0005-0000-0000-0000500D0000}"/>
    <cellStyle name="Normal 3 70 2" xfId="3084" xr:uid="{00000000-0005-0000-0000-0000510D0000}"/>
    <cellStyle name="Normal 3 71" xfId="3085" xr:uid="{00000000-0005-0000-0000-0000520D0000}"/>
    <cellStyle name="Normal 3 71 2" xfId="3086" xr:uid="{00000000-0005-0000-0000-0000530D0000}"/>
    <cellStyle name="Normal 3 72" xfId="3087" xr:uid="{00000000-0005-0000-0000-0000540D0000}"/>
    <cellStyle name="Normal 3 72 2" xfId="3088" xr:uid="{00000000-0005-0000-0000-0000550D0000}"/>
    <cellStyle name="Normal 3 73" xfId="3089" xr:uid="{00000000-0005-0000-0000-0000560D0000}"/>
    <cellStyle name="Normal 3 73 2" xfId="3090" xr:uid="{00000000-0005-0000-0000-0000570D0000}"/>
    <cellStyle name="Normal 3 74" xfId="3091" xr:uid="{00000000-0005-0000-0000-0000580D0000}"/>
    <cellStyle name="Normal 3 75" xfId="3092" xr:uid="{00000000-0005-0000-0000-0000590D0000}"/>
    <cellStyle name="Normal 3 76" xfId="3743" xr:uid="{00000000-0005-0000-0000-00005A0D0000}"/>
    <cellStyle name="Normal 3 78" xfId="3832" xr:uid="{00000000-0005-0000-0000-00005B0D0000}"/>
    <cellStyle name="Normal 3 8" xfId="3093" xr:uid="{00000000-0005-0000-0000-00005C0D0000}"/>
    <cellStyle name="Normal 3 8 10" xfId="3094" xr:uid="{00000000-0005-0000-0000-00005D0D0000}"/>
    <cellStyle name="Normal 3 8 11" xfId="3095" xr:uid="{00000000-0005-0000-0000-00005E0D0000}"/>
    <cellStyle name="Normal 3 8 12" xfId="3096" xr:uid="{00000000-0005-0000-0000-00005F0D0000}"/>
    <cellStyle name="Normal 3 8 13" xfId="3097" xr:uid="{00000000-0005-0000-0000-0000600D0000}"/>
    <cellStyle name="Normal 3 8 2" xfId="3098" xr:uid="{00000000-0005-0000-0000-0000610D0000}"/>
    <cellStyle name="Normal 3 8 2 10" xfId="3099" xr:uid="{00000000-0005-0000-0000-0000620D0000}"/>
    <cellStyle name="Normal 3 8 2 11" xfId="3100" xr:uid="{00000000-0005-0000-0000-0000630D0000}"/>
    <cellStyle name="Normal 3 8 2 12" xfId="3101" xr:uid="{00000000-0005-0000-0000-0000640D0000}"/>
    <cellStyle name="Normal 3 8 2 2" xfId="3102" xr:uid="{00000000-0005-0000-0000-0000650D0000}"/>
    <cellStyle name="Normal 3 8 2 3" xfId="3103" xr:uid="{00000000-0005-0000-0000-0000660D0000}"/>
    <cellStyle name="Normal 3 8 2 4" xfId="3104" xr:uid="{00000000-0005-0000-0000-0000670D0000}"/>
    <cellStyle name="Normal 3 8 2 5" xfId="3105" xr:uid="{00000000-0005-0000-0000-0000680D0000}"/>
    <cellStyle name="Normal 3 8 2 6" xfId="3106" xr:uid="{00000000-0005-0000-0000-0000690D0000}"/>
    <cellStyle name="Normal 3 8 2 7" xfId="3107" xr:uid="{00000000-0005-0000-0000-00006A0D0000}"/>
    <cellStyle name="Normal 3 8 2 8" xfId="3108" xr:uid="{00000000-0005-0000-0000-00006B0D0000}"/>
    <cellStyle name="Normal 3 8 2 9" xfId="3109" xr:uid="{00000000-0005-0000-0000-00006C0D0000}"/>
    <cellStyle name="Normal 3 8 3" xfId="3110" xr:uid="{00000000-0005-0000-0000-00006D0D0000}"/>
    <cellStyle name="Normal 3 8 4" xfId="3111" xr:uid="{00000000-0005-0000-0000-00006E0D0000}"/>
    <cellStyle name="Normal 3 8 5" xfId="3112" xr:uid="{00000000-0005-0000-0000-00006F0D0000}"/>
    <cellStyle name="Normal 3 8 6" xfId="3113" xr:uid="{00000000-0005-0000-0000-0000700D0000}"/>
    <cellStyle name="Normal 3 8 7" xfId="3114" xr:uid="{00000000-0005-0000-0000-0000710D0000}"/>
    <cellStyle name="Normal 3 8 8" xfId="3115" xr:uid="{00000000-0005-0000-0000-0000720D0000}"/>
    <cellStyle name="Normal 3 8 9" xfId="3116" xr:uid="{00000000-0005-0000-0000-0000730D0000}"/>
    <cellStyle name="Normal 3 9" xfId="3117" xr:uid="{00000000-0005-0000-0000-0000740D0000}"/>
    <cellStyle name="Normal 3 9 10" xfId="3118" xr:uid="{00000000-0005-0000-0000-0000750D0000}"/>
    <cellStyle name="Normal 3 9 11" xfId="3119" xr:uid="{00000000-0005-0000-0000-0000760D0000}"/>
    <cellStyle name="Normal 3 9 12" xfId="3120" xr:uid="{00000000-0005-0000-0000-0000770D0000}"/>
    <cellStyle name="Normal 3 9 13" xfId="3121" xr:uid="{00000000-0005-0000-0000-0000780D0000}"/>
    <cellStyle name="Normal 3 9 2" xfId="3122" xr:uid="{00000000-0005-0000-0000-0000790D0000}"/>
    <cellStyle name="Normal 3 9 2 10" xfId="3123" xr:uid="{00000000-0005-0000-0000-00007A0D0000}"/>
    <cellStyle name="Normal 3 9 2 11" xfId="3124" xr:uid="{00000000-0005-0000-0000-00007B0D0000}"/>
    <cellStyle name="Normal 3 9 2 12" xfId="3125" xr:uid="{00000000-0005-0000-0000-00007C0D0000}"/>
    <cellStyle name="Normal 3 9 2 2" xfId="3126" xr:uid="{00000000-0005-0000-0000-00007D0D0000}"/>
    <cellStyle name="Normal 3 9 2 3" xfId="3127" xr:uid="{00000000-0005-0000-0000-00007E0D0000}"/>
    <cellStyle name="Normal 3 9 2 4" xfId="3128" xr:uid="{00000000-0005-0000-0000-00007F0D0000}"/>
    <cellStyle name="Normal 3 9 2 5" xfId="3129" xr:uid="{00000000-0005-0000-0000-0000800D0000}"/>
    <cellStyle name="Normal 3 9 2 6" xfId="3130" xr:uid="{00000000-0005-0000-0000-0000810D0000}"/>
    <cellStyle name="Normal 3 9 2 7" xfId="3131" xr:uid="{00000000-0005-0000-0000-0000820D0000}"/>
    <cellStyle name="Normal 3 9 2 8" xfId="3132" xr:uid="{00000000-0005-0000-0000-0000830D0000}"/>
    <cellStyle name="Normal 3 9 2 9" xfId="3133" xr:uid="{00000000-0005-0000-0000-0000840D0000}"/>
    <cellStyle name="Normal 3 9 3" xfId="3134" xr:uid="{00000000-0005-0000-0000-0000850D0000}"/>
    <cellStyle name="Normal 3 9 4" xfId="3135" xr:uid="{00000000-0005-0000-0000-0000860D0000}"/>
    <cellStyle name="Normal 3 9 5" xfId="3136" xr:uid="{00000000-0005-0000-0000-0000870D0000}"/>
    <cellStyle name="Normal 3 9 6" xfId="3137" xr:uid="{00000000-0005-0000-0000-0000880D0000}"/>
    <cellStyle name="Normal 3 9 7" xfId="3138" xr:uid="{00000000-0005-0000-0000-0000890D0000}"/>
    <cellStyle name="Normal 3 9 8" xfId="3139" xr:uid="{00000000-0005-0000-0000-00008A0D0000}"/>
    <cellStyle name="Normal 3 9 9" xfId="3140" xr:uid="{00000000-0005-0000-0000-00008B0D0000}"/>
    <cellStyle name="Normal 3_APU´S_NO_PREVISTOS (1)" xfId="4066" xr:uid="{00000000-0005-0000-0000-00008C0D0000}"/>
    <cellStyle name="Normal 30" xfId="3141" xr:uid="{00000000-0005-0000-0000-00008D0D0000}"/>
    <cellStyle name="Normal 31" xfId="3142" xr:uid="{00000000-0005-0000-0000-00008E0D0000}"/>
    <cellStyle name="Normal 31 2" xfId="3143" xr:uid="{00000000-0005-0000-0000-00008F0D0000}"/>
    <cellStyle name="Normal 31 3" xfId="3144" xr:uid="{00000000-0005-0000-0000-0000900D0000}"/>
    <cellStyle name="Normal 31 4" xfId="3145" xr:uid="{00000000-0005-0000-0000-0000910D0000}"/>
    <cellStyle name="Normal 32" xfId="3146" xr:uid="{00000000-0005-0000-0000-0000920D0000}"/>
    <cellStyle name="Normal 33" xfId="3147" xr:uid="{00000000-0005-0000-0000-0000930D0000}"/>
    <cellStyle name="Normal 34" xfId="3148" xr:uid="{00000000-0005-0000-0000-0000940D0000}"/>
    <cellStyle name="Normal 35" xfId="3149" xr:uid="{00000000-0005-0000-0000-0000950D0000}"/>
    <cellStyle name="Normal 36" xfId="3150" xr:uid="{00000000-0005-0000-0000-0000960D0000}"/>
    <cellStyle name="Normal 37" xfId="3151" xr:uid="{00000000-0005-0000-0000-0000970D0000}"/>
    <cellStyle name="Normal 38" xfId="3152" xr:uid="{00000000-0005-0000-0000-0000980D0000}"/>
    <cellStyle name="Normal 39" xfId="3153" xr:uid="{00000000-0005-0000-0000-0000990D0000}"/>
    <cellStyle name="Normal 4" xfId="40" xr:uid="{00000000-0005-0000-0000-00009A0D0000}"/>
    <cellStyle name="Normal 4 10" xfId="3154" xr:uid="{00000000-0005-0000-0000-00009B0D0000}"/>
    <cellStyle name="Normal 4 10 2" xfId="3155" xr:uid="{00000000-0005-0000-0000-00009C0D0000}"/>
    <cellStyle name="Normal 4 10 3" xfId="3156" xr:uid="{00000000-0005-0000-0000-00009D0D0000}"/>
    <cellStyle name="Normal 4 10 4" xfId="3157" xr:uid="{00000000-0005-0000-0000-00009E0D0000}"/>
    <cellStyle name="Normal 4 11" xfId="3158" xr:uid="{00000000-0005-0000-0000-00009F0D0000}"/>
    <cellStyle name="Normal 4 11 2" xfId="3159" xr:uid="{00000000-0005-0000-0000-0000A00D0000}"/>
    <cellStyle name="Normal 4 11 3" xfId="3160" xr:uid="{00000000-0005-0000-0000-0000A10D0000}"/>
    <cellStyle name="Normal 4 11 4" xfId="3161" xr:uid="{00000000-0005-0000-0000-0000A20D0000}"/>
    <cellStyle name="Normal 4 12" xfId="3162" xr:uid="{00000000-0005-0000-0000-0000A30D0000}"/>
    <cellStyle name="Normal 4 12 2" xfId="3163" xr:uid="{00000000-0005-0000-0000-0000A40D0000}"/>
    <cellStyle name="Normal 4 12 3" xfId="3164" xr:uid="{00000000-0005-0000-0000-0000A50D0000}"/>
    <cellStyle name="Normal 4 12 4" xfId="3165" xr:uid="{00000000-0005-0000-0000-0000A60D0000}"/>
    <cellStyle name="Normal 4 13" xfId="3166" xr:uid="{00000000-0005-0000-0000-0000A70D0000}"/>
    <cellStyle name="Normal 4 14" xfId="3167" xr:uid="{00000000-0005-0000-0000-0000A80D0000}"/>
    <cellStyle name="Normal 4 15" xfId="3168" xr:uid="{00000000-0005-0000-0000-0000A90D0000}"/>
    <cellStyle name="Normal 4 16" xfId="3169" xr:uid="{00000000-0005-0000-0000-0000AA0D0000}"/>
    <cellStyle name="Normal 4 16 2" xfId="3170" xr:uid="{00000000-0005-0000-0000-0000AB0D0000}"/>
    <cellStyle name="Normal 4 16 3" xfId="3171" xr:uid="{00000000-0005-0000-0000-0000AC0D0000}"/>
    <cellStyle name="Normal 4 16 4" xfId="3172" xr:uid="{00000000-0005-0000-0000-0000AD0D0000}"/>
    <cellStyle name="Normal 4 16 5" xfId="3173" xr:uid="{00000000-0005-0000-0000-0000AE0D0000}"/>
    <cellStyle name="Normal 4 16 6" xfId="3174" xr:uid="{00000000-0005-0000-0000-0000AF0D0000}"/>
    <cellStyle name="Normal 4 16 7" xfId="3175" xr:uid="{00000000-0005-0000-0000-0000B00D0000}"/>
    <cellStyle name="Normal 4 16 8" xfId="3176" xr:uid="{00000000-0005-0000-0000-0000B10D0000}"/>
    <cellStyle name="Normal 4 17" xfId="3177" xr:uid="{00000000-0005-0000-0000-0000B20D0000}"/>
    <cellStyle name="Normal 4 18" xfId="3178" xr:uid="{00000000-0005-0000-0000-0000B30D0000}"/>
    <cellStyle name="Normal 4 19" xfId="3179" xr:uid="{00000000-0005-0000-0000-0000B40D0000}"/>
    <cellStyle name="Normal 4 2" xfId="3180" xr:uid="{00000000-0005-0000-0000-0000B50D0000}"/>
    <cellStyle name="Normal 4 2 10" xfId="3744" xr:uid="{00000000-0005-0000-0000-0000B60D0000}"/>
    <cellStyle name="Normal 4 2 10 2" xfId="3745" xr:uid="{00000000-0005-0000-0000-0000B70D0000}"/>
    <cellStyle name="Normal 4 2 2" xfId="3181" xr:uid="{00000000-0005-0000-0000-0000B80D0000}"/>
    <cellStyle name="Normal 4 2 3" xfId="3182" xr:uid="{00000000-0005-0000-0000-0000B90D0000}"/>
    <cellStyle name="Normal 4 2 4" xfId="3183" xr:uid="{00000000-0005-0000-0000-0000BA0D0000}"/>
    <cellStyle name="Normal 4 2 5" xfId="3184" xr:uid="{00000000-0005-0000-0000-0000BB0D0000}"/>
    <cellStyle name="Normal 4 2 6" xfId="3185" xr:uid="{00000000-0005-0000-0000-0000BC0D0000}"/>
    <cellStyle name="Normal 4 2 7" xfId="3186" xr:uid="{00000000-0005-0000-0000-0000BD0D0000}"/>
    <cellStyle name="Normal 4 2 7 2" xfId="3764" xr:uid="{00000000-0005-0000-0000-0000BE0D0000}"/>
    <cellStyle name="Normal 4 2 8" xfId="3187" xr:uid="{00000000-0005-0000-0000-0000BF0D0000}"/>
    <cellStyle name="Normal 4 2 9" xfId="3188" xr:uid="{00000000-0005-0000-0000-0000C00D0000}"/>
    <cellStyle name="Normal 4 20" xfId="3189" xr:uid="{00000000-0005-0000-0000-0000C10D0000}"/>
    <cellStyle name="Normal 4 21" xfId="3190" xr:uid="{00000000-0005-0000-0000-0000C20D0000}"/>
    <cellStyle name="Normal 4 22" xfId="3191" xr:uid="{00000000-0005-0000-0000-0000C30D0000}"/>
    <cellStyle name="Normal 4 23" xfId="3192" xr:uid="{00000000-0005-0000-0000-0000C40D0000}"/>
    <cellStyle name="Normal 4 24" xfId="3193" xr:uid="{00000000-0005-0000-0000-0000C50D0000}"/>
    <cellStyle name="Normal 4 25" xfId="3727" xr:uid="{00000000-0005-0000-0000-0000C60D0000}"/>
    <cellStyle name="Normal 4 26" xfId="3746" xr:uid="{00000000-0005-0000-0000-0000C70D0000}"/>
    <cellStyle name="Normal 4 3" xfId="3194" xr:uid="{00000000-0005-0000-0000-0000C80D0000}"/>
    <cellStyle name="Normal 4 3 2" xfId="3830" xr:uid="{00000000-0005-0000-0000-0000C90D0000}"/>
    <cellStyle name="Normal 4 3 3" xfId="3826" xr:uid="{00000000-0005-0000-0000-0000CA0D0000}"/>
    <cellStyle name="Normal 4 30" xfId="3839" xr:uid="{00000000-0005-0000-0000-0000CB0D0000}"/>
    <cellStyle name="Normal 4 4" xfId="3195" xr:uid="{00000000-0005-0000-0000-0000CC0D0000}"/>
    <cellStyle name="Normal 4 5" xfId="3196" xr:uid="{00000000-0005-0000-0000-0000CD0D0000}"/>
    <cellStyle name="Normal 4 6" xfId="3197" xr:uid="{00000000-0005-0000-0000-0000CE0D0000}"/>
    <cellStyle name="Normal 4 7" xfId="3198" xr:uid="{00000000-0005-0000-0000-0000CF0D0000}"/>
    <cellStyle name="Normal 4 8" xfId="3199" xr:uid="{00000000-0005-0000-0000-0000D00D0000}"/>
    <cellStyle name="Normal 4 9" xfId="3200" xr:uid="{00000000-0005-0000-0000-0000D10D0000}"/>
    <cellStyle name="Normal 4 9 2" xfId="3201" xr:uid="{00000000-0005-0000-0000-0000D20D0000}"/>
    <cellStyle name="Normal 4 9 3" xfId="3202" xr:uid="{00000000-0005-0000-0000-0000D30D0000}"/>
    <cellStyle name="Normal 4 9 4" xfId="3203" xr:uid="{00000000-0005-0000-0000-0000D40D0000}"/>
    <cellStyle name="Normal 40" xfId="3204" xr:uid="{00000000-0005-0000-0000-0000D50D0000}"/>
    <cellStyle name="Normal 41" xfId="3205" xr:uid="{00000000-0005-0000-0000-0000D60D0000}"/>
    <cellStyle name="Normal 42" xfId="3206" xr:uid="{00000000-0005-0000-0000-0000D70D0000}"/>
    <cellStyle name="Normal 43" xfId="3207" xr:uid="{00000000-0005-0000-0000-0000D80D0000}"/>
    <cellStyle name="Normal 44" xfId="3208" xr:uid="{00000000-0005-0000-0000-0000D90D0000}"/>
    <cellStyle name="Normal 45" xfId="3209" xr:uid="{00000000-0005-0000-0000-0000DA0D0000}"/>
    <cellStyle name="Normal 46" xfId="3210" xr:uid="{00000000-0005-0000-0000-0000DB0D0000}"/>
    <cellStyle name="Normal 47" xfId="3211" xr:uid="{00000000-0005-0000-0000-0000DC0D0000}"/>
    <cellStyle name="Normal 48" xfId="3212" xr:uid="{00000000-0005-0000-0000-0000DD0D0000}"/>
    <cellStyle name="Normal 49" xfId="3213" xr:uid="{00000000-0005-0000-0000-0000DE0D0000}"/>
    <cellStyle name="Normal 5" xfId="134" xr:uid="{00000000-0005-0000-0000-0000DF0D0000}"/>
    <cellStyle name="Normal 5 10" xfId="3214" xr:uid="{00000000-0005-0000-0000-0000E00D0000}"/>
    <cellStyle name="Normal 5 13 3" xfId="3836" xr:uid="{00000000-0005-0000-0000-0000E10D0000}"/>
    <cellStyle name="Normal 5 16" xfId="3837" xr:uid="{00000000-0005-0000-0000-0000E20D0000}"/>
    <cellStyle name="Normal 5 2" xfId="135" xr:uid="{00000000-0005-0000-0000-0000E30D0000}"/>
    <cellStyle name="Normal 5 2 2" xfId="3747" xr:uid="{00000000-0005-0000-0000-0000E40D0000}"/>
    <cellStyle name="Normal 5 2 4" xfId="3775" xr:uid="{00000000-0005-0000-0000-0000E50D0000}"/>
    <cellStyle name="Normal 5 3" xfId="3215" xr:uid="{00000000-0005-0000-0000-0000E60D0000}"/>
    <cellStyle name="Normal 5 4" xfId="3216" xr:uid="{00000000-0005-0000-0000-0000E70D0000}"/>
    <cellStyle name="Normal 5 5" xfId="3217" xr:uid="{00000000-0005-0000-0000-0000E80D0000}"/>
    <cellStyle name="Normal 5 6" xfId="3218" xr:uid="{00000000-0005-0000-0000-0000E90D0000}"/>
    <cellStyle name="Normal 5 7" xfId="3219" xr:uid="{00000000-0005-0000-0000-0000EA0D0000}"/>
    <cellStyle name="Normal 5 8" xfId="3220" xr:uid="{00000000-0005-0000-0000-0000EB0D0000}"/>
    <cellStyle name="Normal 5 9" xfId="3221" xr:uid="{00000000-0005-0000-0000-0000EC0D0000}"/>
    <cellStyle name="Normal 50" xfId="3222" xr:uid="{00000000-0005-0000-0000-0000ED0D0000}"/>
    <cellStyle name="Normal 51" xfId="3223" xr:uid="{00000000-0005-0000-0000-0000EE0D0000}"/>
    <cellStyle name="Normal 52" xfId="3224" xr:uid="{00000000-0005-0000-0000-0000EF0D0000}"/>
    <cellStyle name="Normal 53" xfId="3225" xr:uid="{00000000-0005-0000-0000-0000F00D0000}"/>
    <cellStyle name="Normal 54" xfId="3226" xr:uid="{00000000-0005-0000-0000-0000F10D0000}"/>
    <cellStyle name="Normal 55" xfId="3227" xr:uid="{00000000-0005-0000-0000-0000F20D0000}"/>
    <cellStyle name="Normal 56" xfId="3228" xr:uid="{00000000-0005-0000-0000-0000F30D0000}"/>
    <cellStyle name="Normal 56 2" xfId="3847" xr:uid="{00000000-0005-0000-0000-0000F40D0000}"/>
    <cellStyle name="Normal 57" xfId="3229" xr:uid="{00000000-0005-0000-0000-0000F50D0000}"/>
    <cellStyle name="Normal 58" xfId="3230" xr:uid="{00000000-0005-0000-0000-0000F60D0000}"/>
    <cellStyle name="Normal 59" xfId="3231" xr:uid="{00000000-0005-0000-0000-0000F70D0000}"/>
    <cellStyle name="Normal 6" xfId="136" xr:uid="{00000000-0005-0000-0000-0000F80D0000}"/>
    <cellStyle name="Normal 6 2" xfId="3232" xr:uid="{00000000-0005-0000-0000-0000F90D0000}"/>
    <cellStyle name="Normal 6 3" xfId="3233" xr:uid="{00000000-0005-0000-0000-0000FA0D0000}"/>
    <cellStyle name="Normal 6 4" xfId="3234" xr:uid="{00000000-0005-0000-0000-0000FB0D0000}"/>
    <cellStyle name="Normal 6 5" xfId="3235" xr:uid="{00000000-0005-0000-0000-0000FC0D0000}"/>
    <cellStyle name="Normal 6 6" xfId="3236" xr:uid="{00000000-0005-0000-0000-0000FD0D0000}"/>
    <cellStyle name="Normal 6 7" xfId="3237" xr:uid="{00000000-0005-0000-0000-0000FE0D0000}"/>
    <cellStyle name="Normal 6 8" xfId="3238" xr:uid="{00000000-0005-0000-0000-0000FF0D0000}"/>
    <cellStyle name="Normal 6 9" xfId="3239" xr:uid="{00000000-0005-0000-0000-0000000E0000}"/>
    <cellStyle name="Normal 60" xfId="3240" xr:uid="{00000000-0005-0000-0000-0000010E0000}"/>
    <cellStyle name="Normal 61" xfId="3241" xr:uid="{00000000-0005-0000-0000-0000020E0000}"/>
    <cellStyle name="Normal 62" xfId="3242" xr:uid="{00000000-0005-0000-0000-0000030E0000}"/>
    <cellStyle name="Normal 63" xfId="3243" xr:uid="{00000000-0005-0000-0000-0000040E0000}"/>
    <cellStyle name="Normal 64" xfId="3244" xr:uid="{00000000-0005-0000-0000-0000050E0000}"/>
    <cellStyle name="Normal 65" xfId="3245" xr:uid="{00000000-0005-0000-0000-0000060E0000}"/>
    <cellStyle name="Normal 66" xfId="3718" xr:uid="{00000000-0005-0000-0000-0000070E0000}"/>
    <cellStyle name="Normal 66 2" xfId="3748" xr:uid="{00000000-0005-0000-0000-0000080E0000}"/>
    <cellStyle name="Normal 67" xfId="3725" xr:uid="{00000000-0005-0000-0000-0000090E0000}"/>
    <cellStyle name="Normal 67 2" xfId="3749" xr:uid="{00000000-0005-0000-0000-00000A0E0000}"/>
    <cellStyle name="Normal 68" xfId="3731" xr:uid="{00000000-0005-0000-0000-00000B0E0000}"/>
    <cellStyle name="Normal 68 2" xfId="3733" xr:uid="{00000000-0005-0000-0000-00000C0E0000}"/>
    <cellStyle name="Normal 68 2 2 2" xfId="3829" xr:uid="{00000000-0005-0000-0000-00000D0E0000}"/>
    <cellStyle name="Normal 69" xfId="3732" xr:uid="{00000000-0005-0000-0000-00000E0E0000}"/>
    <cellStyle name="Normal 7" xfId="137" xr:uid="{00000000-0005-0000-0000-00000F0E0000}"/>
    <cellStyle name="Normal 7 2" xfId="3246" xr:uid="{00000000-0005-0000-0000-0000100E0000}"/>
    <cellStyle name="Normal 7 2 3" xfId="3776" xr:uid="{00000000-0005-0000-0000-0000110E0000}"/>
    <cellStyle name="Normal 7 3" xfId="3247" xr:uid="{00000000-0005-0000-0000-0000120E0000}"/>
    <cellStyle name="Normal 7 4" xfId="3248" xr:uid="{00000000-0005-0000-0000-0000130E0000}"/>
    <cellStyle name="Normal 7 5" xfId="3249" xr:uid="{00000000-0005-0000-0000-0000140E0000}"/>
    <cellStyle name="Normal 7 6" xfId="3250" xr:uid="{00000000-0005-0000-0000-0000150E0000}"/>
    <cellStyle name="Normal 7 7" xfId="3251" xr:uid="{00000000-0005-0000-0000-0000160E0000}"/>
    <cellStyle name="Normal 7 8" xfId="3252" xr:uid="{00000000-0005-0000-0000-0000170E0000}"/>
    <cellStyle name="Normal 70" xfId="3758" xr:uid="{00000000-0005-0000-0000-0000180E0000}"/>
    <cellStyle name="Normal 70 2" xfId="3822" xr:uid="{00000000-0005-0000-0000-0000190E0000}"/>
    <cellStyle name="Normal 70 3" xfId="3840" xr:uid="{00000000-0005-0000-0000-00001A0E0000}"/>
    <cellStyle name="Normal 70 4" xfId="3793" xr:uid="{00000000-0005-0000-0000-00001B0E0000}"/>
    <cellStyle name="Normal 71" xfId="3774" xr:uid="{00000000-0005-0000-0000-00001C0E0000}"/>
    <cellStyle name="Normal 74" xfId="3773" xr:uid="{00000000-0005-0000-0000-00001D0E0000}"/>
    <cellStyle name="Normal 8" xfId="138" xr:uid="{00000000-0005-0000-0000-00001E0E0000}"/>
    <cellStyle name="Normal 8 10" xfId="3253" xr:uid="{00000000-0005-0000-0000-00001F0E0000}"/>
    <cellStyle name="Normal 8 11" xfId="3254" xr:uid="{00000000-0005-0000-0000-0000200E0000}"/>
    <cellStyle name="Normal 8 12" xfId="3255" xr:uid="{00000000-0005-0000-0000-0000210E0000}"/>
    <cellStyle name="Normal 8 13" xfId="3256" xr:uid="{00000000-0005-0000-0000-0000220E0000}"/>
    <cellStyle name="Normal 8 14" xfId="3257" xr:uid="{00000000-0005-0000-0000-0000230E0000}"/>
    <cellStyle name="Normal 8 15" xfId="3258" xr:uid="{00000000-0005-0000-0000-0000240E0000}"/>
    <cellStyle name="Normal 8 16" xfId="3259" xr:uid="{00000000-0005-0000-0000-0000250E0000}"/>
    <cellStyle name="Normal 8 17" xfId="3260" xr:uid="{00000000-0005-0000-0000-0000260E0000}"/>
    <cellStyle name="Normal 8 18" xfId="3261" xr:uid="{00000000-0005-0000-0000-0000270E0000}"/>
    <cellStyle name="Normal 8 19" xfId="3262" xr:uid="{00000000-0005-0000-0000-0000280E0000}"/>
    <cellStyle name="Normal 8 2" xfId="3263" xr:uid="{00000000-0005-0000-0000-0000290E0000}"/>
    <cellStyle name="Normal 8 20" xfId="3264" xr:uid="{00000000-0005-0000-0000-00002A0E0000}"/>
    <cellStyle name="Normal 8 21" xfId="3265" xr:uid="{00000000-0005-0000-0000-00002B0E0000}"/>
    <cellStyle name="Normal 8 22" xfId="3266" xr:uid="{00000000-0005-0000-0000-00002C0E0000}"/>
    <cellStyle name="Normal 8 23" xfId="3267" xr:uid="{00000000-0005-0000-0000-00002D0E0000}"/>
    <cellStyle name="Normal 8 24" xfId="3268" xr:uid="{00000000-0005-0000-0000-00002E0E0000}"/>
    <cellStyle name="Normal 8 25" xfId="3269" xr:uid="{00000000-0005-0000-0000-00002F0E0000}"/>
    <cellStyle name="Normal 8 26" xfId="3270" xr:uid="{00000000-0005-0000-0000-0000300E0000}"/>
    <cellStyle name="Normal 8 27" xfId="3271" xr:uid="{00000000-0005-0000-0000-0000310E0000}"/>
    <cellStyle name="Normal 8 28" xfId="3272" xr:uid="{00000000-0005-0000-0000-0000320E0000}"/>
    <cellStyle name="Normal 8 29" xfId="3273" xr:uid="{00000000-0005-0000-0000-0000330E0000}"/>
    <cellStyle name="Normal 8 3" xfId="3274" xr:uid="{00000000-0005-0000-0000-0000340E0000}"/>
    <cellStyle name="Normal 8 30" xfId="3275" xr:uid="{00000000-0005-0000-0000-0000350E0000}"/>
    <cellStyle name="Normal 8 31" xfId="3276" xr:uid="{00000000-0005-0000-0000-0000360E0000}"/>
    <cellStyle name="Normal 8 32" xfId="3277" xr:uid="{00000000-0005-0000-0000-0000370E0000}"/>
    <cellStyle name="Normal 8 33" xfId="3278" xr:uid="{00000000-0005-0000-0000-0000380E0000}"/>
    <cellStyle name="Normal 8 34" xfId="3279" xr:uid="{00000000-0005-0000-0000-0000390E0000}"/>
    <cellStyle name="Normal 8 35" xfId="3280" xr:uid="{00000000-0005-0000-0000-00003A0E0000}"/>
    <cellStyle name="Normal 8 36" xfId="3281" xr:uid="{00000000-0005-0000-0000-00003B0E0000}"/>
    <cellStyle name="Normal 8 37" xfId="3282" xr:uid="{00000000-0005-0000-0000-00003C0E0000}"/>
    <cellStyle name="Normal 8 38" xfId="3283" xr:uid="{00000000-0005-0000-0000-00003D0E0000}"/>
    <cellStyle name="Normal 8 39" xfId="3284" xr:uid="{00000000-0005-0000-0000-00003E0E0000}"/>
    <cellStyle name="Normal 8 4" xfId="3285" xr:uid="{00000000-0005-0000-0000-00003F0E0000}"/>
    <cellStyle name="Normal 8 40" xfId="3286" xr:uid="{00000000-0005-0000-0000-0000400E0000}"/>
    <cellStyle name="Normal 8 41" xfId="3287" xr:uid="{00000000-0005-0000-0000-0000410E0000}"/>
    <cellStyle name="Normal 8 42" xfId="3288" xr:uid="{00000000-0005-0000-0000-0000420E0000}"/>
    <cellStyle name="Normal 8 43" xfId="3289" xr:uid="{00000000-0005-0000-0000-0000430E0000}"/>
    <cellStyle name="Normal 8 44" xfId="3290" xr:uid="{00000000-0005-0000-0000-0000440E0000}"/>
    <cellStyle name="Normal 8 45" xfId="3291" xr:uid="{00000000-0005-0000-0000-0000450E0000}"/>
    <cellStyle name="Normal 8 46" xfId="3292" xr:uid="{00000000-0005-0000-0000-0000460E0000}"/>
    <cellStyle name="Normal 8 47" xfId="3293" xr:uid="{00000000-0005-0000-0000-0000470E0000}"/>
    <cellStyle name="Normal 8 48" xfId="3294" xr:uid="{00000000-0005-0000-0000-0000480E0000}"/>
    <cellStyle name="Normal 8 49" xfId="3295" xr:uid="{00000000-0005-0000-0000-0000490E0000}"/>
    <cellStyle name="Normal 8 5" xfId="3296" xr:uid="{00000000-0005-0000-0000-00004A0E0000}"/>
    <cellStyle name="Normal 8 50" xfId="3297" xr:uid="{00000000-0005-0000-0000-00004B0E0000}"/>
    <cellStyle name="Normal 8 51" xfId="3298" xr:uid="{00000000-0005-0000-0000-00004C0E0000}"/>
    <cellStyle name="Normal 8 52" xfId="3299" xr:uid="{00000000-0005-0000-0000-00004D0E0000}"/>
    <cellStyle name="Normal 8 53" xfId="3300" xr:uid="{00000000-0005-0000-0000-00004E0E0000}"/>
    <cellStyle name="Normal 8 54" xfId="3301" xr:uid="{00000000-0005-0000-0000-00004F0E0000}"/>
    <cellStyle name="Normal 8 55" xfId="3302" xr:uid="{00000000-0005-0000-0000-0000500E0000}"/>
    <cellStyle name="Normal 8 56" xfId="3303" xr:uid="{00000000-0005-0000-0000-0000510E0000}"/>
    <cellStyle name="Normal 8 57" xfId="3304" xr:uid="{00000000-0005-0000-0000-0000520E0000}"/>
    <cellStyle name="Normal 8 58" xfId="3305" xr:uid="{00000000-0005-0000-0000-0000530E0000}"/>
    <cellStyle name="Normal 8 59" xfId="4067" xr:uid="{00000000-0005-0000-0000-0000540E0000}"/>
    <cellStyle name="Normal 8 6" xfId="3306" xr:uid="{00000000-0005-0000-0000-0000550E0000}"/>
    <cellStyle name="Normal 8 7" xfId="3307" xr:uid="{00000000-0005-0000-0000-0000560E0000}"/>
    <cellStyle name="Normal 8 8" xfId="3308" xr:uid="{00000000-0005-0000-0000-0000570E0000}"/>
    <cellStyle name="Normal 8 9" xfId="3309" xr:uid="{00000000-0005-0000-0000-0000580E0000}"/>
    <cellStyle name="Normal 9" xfId="139" xr:uid="{00000000-0005-0000-0000-0000590E0000}"/>
    <cellStyle name="Normal 9 10" xfId="3310" xr:uid="{00000000-0005-0000-0000-00005A0E0000}"/>
    <cellStyle name="Normal 9 11" xfId="3311" xr:uid="{00000000-0005-0000-0000-00005B0E0000}"/>
    <cellStyle name="Normal 9 12" xfId="3312" xr:uid="{00000000-0005-0000-0000-00005C0E0000}"/>
    <cellStyle name="Normal 9 13" xfId="3313" xr:uid="{00000000-0005-0000-0000-00005D0E0000}"/>
    <cellStyle name="Normal 9 14" xfId="3314" xr:uid="{00000000-0005-0000-0000-00005E0E0000}"/>
    <cellStyle name="Normal 9 15" xfId="3315" xr:uid="{00000000-0005-0000-0000-00005F0E0000}"/>
    <cellStyle name="Normal 9 16" xfId="3316" xr:uid="{00000000-0005-0000-0000-0000600E0000}"/>
    <cellStyle name="Normal 9 17" xfId="3317" xr:uid="{00000000-0005-0000-0000-0000610E0000}"/>
    <cellStyle name="Normal 9 18" xfId="3318" xr:uid="{00000000-0005-0000-0000-0000620E0000}"/>
    <cellStyle name="Normal 9 19" xfId="3319" xr:uid="{00000000-0005-0000-0000-0000630E0000}"/>
    <cellStyle name="Normal 9 2" xfId="3320" xr:uid="{00000000-0005-0000-0000-0000640E0000}"/>
    <cellStyle name="Normal 9 2 10" xfId="3321" xr:uid="{00000000-0005-0000-0000-0000650E0000}"/>
    <cellStyle name="Normal 9 2 2" xfId="3322" xr:uid="{00000000-0005-0000-0000-0000660E0000}"/>
    <cellStyle name="Normal 9 2 2 2" xfId="3323" xr:uid="{00000000-0005-0000-0000-0000670E0000}"/>
    <cellStyle name="Normal 9 2 2 3" xfId="3324" xr:uid="{00000000-0005-0000-0000-0000680E0000}"/>
    <cellStyle name="Normal 9 2 2 4" xfId="3325" xr:uid="{00000000-0005-0000-0000-0000690E0000}"/>
    <cellStyle name="Normal 9 2 2 5" xfId="3326" xr:uid="{00000000-0005-0000-0000-00006A0E0000}"/>
    <cellStyle name="Normal 9 2 2 6" xfId="3327" xr:uid="{00000000-0005-0000-0000-00006B0E0000}"/>
    <cellStyle name="Normal 9 2 2 7" xfId="3328" xr:uid="{00000000-0005-0000-0000-00006C0E0000}"/>
    <cellStyle name="Normal 9 2 2 8" xfId="3329" xr:uid="{00000000-0005-0000-0000-00006D0E0000}"/>
    <cellStyle name="Normal 9 2 3" xfId="3330" xr:uid="{00000000-0005-0000-0000-00006E0E0000}"/>
    <cellStyle name="Normal 9 2 4" xfId="3331" xr:uid="{00000000-0005-0000-0000-00006F0E0000}"/>
    <cellStyle name="Normal 9 2 5" xfId="3332" xr:uid="{00000000-0005-0000-0000-0000700E0000}"/>
    <cellStyle name="Normal 9 2 6" xfId="3333" xr:uid="{00000000-0005-0000-0000-0000710E0000}"/>
    <cellStyle name="Normal 9 2 7" xfId="3334" xr:uid="{00000000-0005-0000-0000-0000720E0000}"/>
    <cellStyle name="Normal 9 2 8" xfId="3335" xr:uid="{00000000-0005-0000-0000-0000730E0000}"/>
    <cellStyle name="Normal 9 2 9" xfId="3336" xr:uid="{00000000-0005-0000-0000-0000740E0000}"/>
    <cellStyle name="Normal 9 20" xfId="3337" xr:uid="{00000000-0005-0000-0000-0000750E0000}"/>
    <cellStyle name="Normal 9 21" xfId="3338" xr:uid="{00000000-0005-0000-0000-0000760E0000}"/>
    <cellStyle name="Normal 9 22" xfId="3339" xr:uid="{00000000-0005-0000-0000-0000770E0000}"/>
    <cellStyle name="Normal 9 23" xfId="3340" xr:uid="{00000000-0005-0000-0000-0000780E0000}"/>
    <cellStyle name="Normal 9 24" xfId="3341" xr:uid="{00000000-0005-0000-0000-0000790E0000}"/>
    <cellStyle name="Normal 9 25" xfId="3342" xr:uid="{00000000-0005-0000-0000-00007A0E0000}"/>
    <cellStyle name="Normal 9 26" xfId="3343" xr:uid="{00000000-0005-0000-0000-00007B0E0000}"/>
    <cellStyle name="Normal 9 27" xfId="3344" xr:uid="{00000000-0005-0000-0000-00007C0E0000}"/>
    <cellStyle name="Normal 9 28" xfId="3345" xr:uid="{00000000-0005-0000-0000-00007D0E0000}"/>
    <cellStyle name="Normal 9 29" xfId="3346" xr:uid="{00000000-0005-0000-0000-00007E0E0000}"/>
    <cellStyle name="Normal 9 3" xfId="3347" xr:uid="{00000000-0005-0000-0000-00007F0E0000}"/>
    <cellStyle name="Normal 9 3 10" xfId="3348" xr:uid="{00000000-0005-0000-0000-0000800E0000}"/>
    <cellStyle name="Normal 9 3 2" xfId="3349" xr:uid="{00000000-0005-0000-0000-0000810E0000}"/>
    <cellStyle name="Normal 9 3 2 2" xfId="3350" xr:uid="{00000000-0005-0000-0000-0000820E0000}"/>
    <cellStyle name="Normal 9 3 2 3" xfId="3351" xr:uid="{00000000-0005-0000-0000-0000830E0000}"/>
    <cellStyle name="Normal 9 3 2 4" xfId="3352" xr:uid="{00000000-0005-0000-0000-0000840E0000}"/>
    <cellStyle name="Normal 9 3 2 5" xfId="3353" xr:uid="{00000000-0005-0000-0000-0000850E0000}"/>
    <cellStyle name="Normal 9 3 2 6" xfId="3354" xr:uid="{00000000-0005-0000-0000-0000860E0000}"/>
    <cellStyle name="Normal 9 3 2 7" xfId="3355" xr:uid="{00000000-0005-0000-0000-0000870E0000}"/>
    <cellStyle name="Normal 9 3 2 8" xfId="3356" xr:uid="{00000000-0005-0000-0000-0000880E0000}"/>
    <cellStyle name="Normal 9 3 3" xfId="3357" xr:uid="{00000000-0005-0000-0000-0000890E0000}"/>
    <cellStyle name="Normal 9 3 4" xfId="3358" xr:uid="{00000000-0005-0000-0000-00008A0E0000}"/>
    <cellStyle name="Normal 9 3 5" xfId="3359" xr:uid="{00000000-0005-0000-0000-00008B0E0000}"/>
    <cellStyle name="Normal 9 3 6" xfId="3360" xr:uid="{00000000-0005-0000-0000-00008C0E0000}"/>
    <cellStyle name="Normal 9 3 7" xfId="3361" xr:uid="{00000000-0005-0000-0000-00008D0E0000}"/>
    <cellStyle name="Normal 9 3 8" xfId="3362" xr:uid="{00000000-0005-0000-0000-00008E0E0000}"/>
    <cellStyle name="Normal 9 3 9" xfId="3363" xr:uid="{00000000-0005-0000-0000-00008F0E0000}"/>
    <cellStyle name="Normal 9 30" xfId="3364" xr:uid="{00000000-0005-0000-0000-0000900E0000}"/>
    <cellStyle name="Normal 9 31" xfId="3365" xr:uid="{00000000-0005-0000-0000-0000910E0000}"/>
    <cellStyle name="Normal 9 32" xfId="3366" xr:uid="{00000000-0005-0000-0000-0000920E0000}"/>
    <cellStyle name="Normal 9 33" xfId="3367" xr:uid="{00000000-0005-0000-0000-0000930E0000}"/>
    <cellStyle name="Normal 9 34" xfId="3368" xr:uid="{00000000-0005-0000-0000-0000940E0000}"/>
    <cellStyle name="Normal 9 35" xfId="3369" xr:uid="{00000000-0005-0000-0000-0000950E0000}"/>
    <cellStyle name="Normal 9 36" xfId="3370" xr:uid="{00000000-0005-0000-0000-0000960E0000}"/>
    <cellStyle name="Normal 9 37" xfId="3371" xr:uid="{00000000-0005-0000-0000-0000970E0000}"/>
    <cellStyle name="Normal 9 38" xfId="3372" xr:uid="{00000000-0005-0000-0000-0000980E0000}"/>
    <cellStyle name="Normal 9 39" xfId="3373" xr:uid="{00000000-0005-0000-0000-0000990E0000}"/>
    <cellStyle name="Normal 9 4" xfId="3374" xr:uid="{00000000-0005-0000-0000-00009A0E0000}"/>
    <cellStyle name="Normal 9 4 10" xfId="3375" xr:uid="{00000000-0005-0000-0000-00009B0E0000}"/>
    <cellStyle name="Normal 9 4 2" xfId="3376" xr:uid="{00000000-0005-0000-0000-00009C0E0000}"/>
    <cellStyle name="Normal 9 4 2 2" xfId="3377" xr:uid="{00000000-0005-0000-0000-00009D0E0000}"/>
    <cellStyle name="Normal 9 4 2 3" xfId="3378" xr:uid="{00000000-0005-0000-0000-00009E0E0000}"/>
    <cellStyle name="Normal 9 4 2 4" xfId="3379" xr:uid="{00000000-0005-0000-0000-00009F0E0000}"/>
    <cellStyle name="Normal 9 4 2 5" xfId="3380" xr:uid="{00000000-0005-0000-0000-0000A00E0000}"/>
    <cellStyle name="Normal 9 4 2 6" xfId="3381" xr:uid="{00000000-0005-0000-0000-0000A10E0000}"/>
    <cellStyle name="Normal 9 4 2 7" xfId="3382" xr:uid="{00000000-0005-0000-0000-0000A20E0000}"/>
    <cellStyle name="Normal 9 4 2 8" xfId="3383" xr:uid="{00000000-0005-0000-0000-0000A30E0000}"/>
    <cellStyle name="Normal 9 4 3" xfId="3384" xr:uid="{00000000-0005-0000-0000-0000A40E0000}"/>
    <cellStyle name="Normal 9 4 4" xfId="3385" xr:uid="{00000000-0005-0000-0000-0000A50E0000}"/>
    <cellStyle name="Normal 9 4 5" xfId="3386" xr:uid="{00000000-0005-0000-0000-0000A60E0000}"/>
    <cellStyle name="Normal 9 4 6" xfId="3387" xr:uid="{00000000-0005-0000-0000-0000A70E0000}"/>
    <cellStyle name="Normal 9 4 7" xfId="3388" xr:uid="{00000000-0005-0000-0000-0000A80E0000}"/>
    <cellStyle name="Normal 9 4 8" xfId="3389" xr:uid="{00000000-0005-0000-0000-0000A90E0000}"/>
    <cellStyle name="Normal 9 4 9" xfId="3390" xr:uid="{00000000-0005-0000-0000-0000AA0E0000}"/>
    <cellStyle name="Normal 9 40" xfId="3391" xr:uid="{00000000-0005-0000-0000-0000AB0E0000}"/>
    <cellStyle name="Normal 9 41" xfId="3392" xr:uid="{00000000-0005-0000-0000-0000AC0E0000}"/>
    <cellStyle name="Normal 9 42" xfId="3393" xr:uid="{00000000-0005-0000-0000-0000AD0E0000}"/>
    <cellStyle name="Normal 9 43" xfId="3394" xr:uid="{00000000-0005-0000-0000-0000AE0E0000}"/>
    <cellStyle name="Normal 9 44" xfId="3395" xr:uid="{00000000-0005-0000-0000-0000AF0E0000}"/>
    <cellStyle name="Normal 9 45" xfId="3396" xr:uid="{00000000-0005-0000-0000-0000B00E0000}"/>
    <cellStyle name="Normal 9 45 2" xfId="3397" xr:uid="{00000000-0005-0000-0000-0000B10E0000}"/>
    <cellStyle name="Normal 9 45 3" xfId="3398" xr:uid="{00000000-0005-0000-0000-0000B20E0000}"/>
    <cellStyle name="Normal 9 45 4" xfId="3399" xr:uid="{00000000-0005-0000-0000-0000B30E0000}"/>
    <cellStyle name="Normal 9 45 5" xfId="3400" xr:uid="{00000000-0005-0000-0000-0000B40E0000}"/>
    <cellStyle name="Normal 9 45 6" xfId="3401" xr:uid="{00000000-0005-0000-0000-0000B50E0000}"/>
    <cellStyle name="Normal 9 45 7" xfId="3402" xr:uid="{00000000-0005-0000-0000-0000B60E0000}"/>
    <cellStyle name="Normal 9 45 8" xfId="3403" xr:uid="{00000000-0005-0000-0000-0000B70E0000}"/>
    <cellStyle name="Normal 9 46" xfId="3404" xr:uid="{00000000-0005-0000-0000-0000B80E0000}"/>
    <cellStyle name="Normal 9 47" xfId="3405" xr:uid="{00000000-0005-0000-0000-0000B90E0000}"/>
    <cellStyle name="Normal 9 48" xfId="3406" xr:uid="{00000000-0005-0000-0000-0000BA0E0000}"/>
    <cellStyle name="Normal 9 49" xfId="3407" xr:uid="{00000000-0005-0000-0000-0000BB0E0000}"/>
    <cellStyle name="Normal 9 5" xfId="3408" xr:uid="{00000000-0005-0000-0000-0000BC0E0000}"/>
    <cellStyle name="Normal 9 5 10" xfId="3409" xr:uid="{00000000-0005-0000-0000-0000BD0E0000}"/>
    <cellStyle name="Normal 9 5 2" xfId="3410" xr:uid="{00000000-0005-0000-0000-0000BE0E0000}"/>
    <cellStyle name="Normal 9 5 2 2" xfId="3411" xr:uid="{00000000-0005-0000-0000-0000BF0E0000}"/>
    <cellStyle name="Normal 9 5 2 3" xfId="3412" xr:uid="{00000000-0005-0000-0000-0000C00E0000}"/>
    <cellStyle name="Normal 9 5 2 4" xfId="3413" xr:uid="{00000000-0005-0000-0000-0000C10E0000}"/>
    <cellStyle name="Normal 9 5 2 5" xfId="3414" xr:uid="{00000000-0005-0000-0000-0000C20E0000}"/>
    <cellStyle name="Normal 9 5 2 6" xfId="3415" xr:uid="{00000000-0005-0000-0000-0000C30E0000}"/>
    <cellStyle name="Normal 9 5 2 7" xfId="3416" xr:uid="{00000000-0005-0000-0000-0000C40E0000}"/>
    <cellStyle name="Normal 9 5 2 8" xfId="3417" xr:uid="{00000000-0005-0000-0000-0000C50E0000}"/>
    <cellStyle name="Normal 9 5 3" xfId="3418" xr:uid="{00000000-0005-0000-0000-0000C60E0000}"/>
    <cellStyle name="Normal 9 5 4" xfId="3419" xr:uid="{00000000-0005-0000-0000-0000C70E0000}"/>
    <cellStyle name="Normal 9 5 5" xfId="3420" xr:uid="{00000000-0005-0000-0000-0000C80E0000}"/>
    <cellStyle name="Normal 9 5 6" xfId="3421" xr:uid="{00000000-0005-0000-0000-0000C90E0000}"/>
    <cellStyle name="Normal 9 5 7" xfId="3422" xr:uid="{00000000-0005-0000-0000-0000CA0E0000}"/>
    <cellStyle name="Normal 9 5 8" xfId="3423" xr:uid="{00000000-0005-0000-0000-0000CB0E0000}"/>
    <cellStyle name="Normal 9 5 9" xfId="3424" xr:uid="{00000000-0005-0000-0000-0000CC0E0000}"/>
    <cellStyle name="Normal 9 50" xfId="3425" xr:uid="{00000000-0005-0000-0000-0000CD0E0000}"/>
    <cellStyle name="Normal 9 51" xfId="3426" xr:uid="{00000000-0005-0000-0000-0000CE0E0000}"/>
    <cellStyle name="Normal 9 52" xfId="3427" xr:uid="{00000000-0005-0000-0000-0000CF0E0000}"/>
    <cellStyle name="Normal 9 6" xfId="3428" xr:uid="{00000000-0005-0000-0000-0000D00E0000}"/>
    <cellStyle name="Normal 9 6 10" xfId="3429" xr:uid="{00000000-0005-0000-0000-0000D10E0000}"/>
    <cellStyle name="Normal 9 6 2" xfId="3430" xr:uid="{00000000-0005-0000-0000-0000D20E0000}"/>
    <cellStyle name="Normal 9 6 2 2" xfId="3431" xr:uid="{00000000-0005-0000-0000-0000D30E0000}"/>
    <cellStyle name="Normal 9 6 2 3" xfId="3432" xr:uid="{00000000-0005-0000-0000-0000D40E0000}"/>
    <cellStyle name="Normal 9 6 2 4" xfId="3433" xr:uid="{00000000-0005-0000-0000-0000D50E0000}"/>
    <cellStyle name="Normal 9 6 2 5" xfId="3434" xr:uid="{00000000-0005-0000-0000-0000D60E0000}"/>
    <cellStyle name="Normal 9 6 2 6" xfId="3435" xr:uid="{00000000-0005-0000-0000-0000D70E0000}"/>
    <cellStyle name="Normal 9 6 2 7" xfId="3436" xr:uid="{00000000-0005-0000-0000-0000D80E0000}"/>
    <cellStyle name="Normal 9 6 2 8" xfId="3437" xr:uid="{00000000-0005-0000-0000-0000D90E0000}"/>
    <cellStyle name="Normal 9 6 3" xfId="3438" xr:uid="{00000000-0005-0000-0000-0000DA0E0000}"/>
    <cellStyle name="Normal 9 6 4" xfId="3439" xr:uid="{00000000-0005-0000-0000-0000DB0E0000}"/>
    <cellStyle name="Normal 9 6 5" xfId="3440" xr:uid="{00000000-0005-0000-0000-0000DC0E0000}"/>
    <cellStyle name="Normal 9 6 6" xfId="3441" xr:uid="{00000000-0005-0000-0000-0000DD0E0000}"/>
    <cellStyle name="Normal 9 6 7" xfId="3442" xr:uid="{00000000-0005-0000-0000-0000DE0E0000}"/>
    <cellStyle name="Normal 9 6 8" xfId="3443" xr:uid="{00000000-0005-0000-0000-0000DF0E0000}"/>
    <cellStyle name="Normal 9 6 9" xfId="3444" xr:uid="{00000000-0005-0000-0000-0000E00E0000}"/>
    <cellStyle name="Normal 9 7" xfId="3445" xr:uid="{00000000-0005-0000-0000-0000E10E0000}"/>
    <cellStyle name="Normal 9 7 10" xfId="3446" xr:uid="{00000000-0005-0000-0000-0000E20E0000}"/>
    <cellStyle name="Normal 9 7 2" xfId="3447" xr:uid="{00000000-0005-0000-0000-0000E30E0000}"/>
    <cellStyle name="Normal 9 7 2 2" xfId="3448" xr:uid="{00000000-0005-0000-0000-0000E40E0000}"/>
    <cellStyle name="Normal 9 7 2 3" xfId="3449" xr:uid="{00000000-0005-0000-0000-0000E50E0000}"/>
    <cellStyle name="Normal 9 7 2 4" xfId="3450" xr:uid="{00000000-0005-0000-0000-0000E60E0000}"/>
    <cellStyle name="Normal 9 7 2 5" xfId="3451" xr:uid="{00000000-0005-0000-0000-0000E70E0000}"/>
    <cellStyle name="Normal 9 7 2 6" xfId="3452" xr:uid="{00000000-0005-0000-0000-0000E80E0000}"/>
    <cellStyle name="Normal 9 7 2 7" xfId="3453" xr:uid="{00000000-0005-0000-0000-0000E90E0000}"/>
    <cellStyle name="Normal 9 7 2 8" xfId="3454" xr:uid="{00000000-0005-0000-0000-0000EA0E0000}"/>
    <cellStyle name="Normal 9 7 3" xfId="3455" xr:uid="{00000000-0005-0000-0000-0000EB0E0000}"/>
    <cellStyle name="Normal 9 7 4" xfId="3456" xr:uid="{00000000-0005-0000-0000-0000EC0E0000}"/>
    <cellStyle name="Normal 9 7 5" xfId="3457" xr:uid="{00000000-0005-0000-0000-0000ED0E0000}"/>
    <cellStyle name="Normal 9 7 6" xfId="3458" xr:uid="{00000000-0005-0000-0000-0000EE0E0000}"/>
    <cellStyle name="Normal 9 7 7" xfId="3459" xr:uid="{00000000-0005-0000-0000-0000EF0E0000}"/>
    <cellStyle name="Normal 9 7 8" xfId="3460" xr:uid="{00000000-0005-0000-0000-0000F00E0000}"/>
    <cellStyle name="Normal 9 7 9" xfId="3461" xr:uid="{00000000-0005-0000-0000-0000F10E0000}"/>
    <cellStyle name="Normal 9 8" xfId="3462" xr:uid="{00000000-0005-0000-0000-0000F20E0000}"/>
    <cellStyle name="Normal 9 9" xfId="3463" xr:uid="{00000000-0005-0000-0000-0000F30E0000}"/>
    <cellStyle name="Normal 95 2" xfId="3777" xr:uid="{00000000-0005-0000-0000-0000F40E0000}"/>
    <cellStyle name="Normal 98" xfId="3831" xr:uid="{00000000-0005-0000-0000-0000F50E0000}"/>
    <cellStyle name="Normal 99" xfId="3780" xr:uid="{00000000-0005-0000-0000-0000F60E0000}"/>
    <cellStyle name="Normal_CONSOLIDADO PRESUPUESTOS OCC Y URA 2" xfId="4197" xr:uid="{00000000-0005-0000-0000-0000F70E0000}"/>
    <cellStyle name="Normal_PRESUPTARJARDIN" xfId="3786" xr:uid="{00000000-0005-0000-0000-0000F80E0000}"/>
    <cellStyle name="Notas 2" xfId="3464" xr:uid="{00000000-0005-0000-0000-0000F90E0000}"/>
    <cellStyle name="Notas 2 10" xfId="4113" xr:uid="{00000000-0005-0000-0000-0000FA0E0000}"/>
    <cellStyle name="Notas 2 11" xfId="3929" xr:uid="{00000000-0005-0000-0000-0000FB0E0000}"/>
    <cellStyle name="Notas 2 12" xfId="4148" xr:uid="{00000000-0005-0000-0000-0000FC0E0000}"/>
    <cellStyle name="Notas 2 13" xfId="4102" xr:uid="{00000000-0005-0000-0000-0000FD0E0000}"/>
    <cellStyle name="Notas 2 14" xfId="4161" xr:uid="{00000000-0005-0000-0000-0000FE0E0000}"/>
    <cellStyle name="Notas 2 15" xfId="4191" xr:uid="{00000000-0005-0000-0000-0000FF0E0000}"/>
    <cellStyle name="Notas 2 2" xfId="3465" xr:uid="{00000000-0005-0000-0000-0000000F0000}"/>
    <cellStyle name="Notas 2 3" xfId="3466" xr:uid="{00000000-0005-0000-0000-0000010F0000}"/>
    <cellStyle name="Notas 2 4" xfId="3467" xr:uid="{00000000-0005-0000-0000-0000020F0000}"/>
    <cellStyle name="Notas 2 5" xfId="3966" xr:uid="{00000000-0005-0000-0000-0000030F0000}"/>
    <cellStyle name="Notas 2 6" xfId="4082" xr:uid="{00000000-0005-0000-0000-0000040F0000}"/>
    <cellStyle name="Notas 2 7" xfId="3893" xr:uid="{00000000-0005-0000-0000-0000050F0000}"/>
    <cellStyle name="Notas 2 8" xfId="3891" xr:uid="{00000000-0005-0000-0000-0000060F0000}"/>
    <cellStyle name="Notas 2 9" xfId="4080" xr:uid="{00000000-0005-0000-0000-0000070F0000}"/>
    <cellStyle name="Notas 3" xfId="3468" xr:uid="{00000000-0005-0000-0000-0000080F0000}"/>
    <cellStyle name="Notas 3 10" xfId="4106" xr:uid="{00000000-0005-0000-0000-0000090F0000}"/>
    <cellStyle name="Notas 3 11" xfId="4111" xr:uid="{00000000-0005-0000-0000-00000A0F0000}"/>
    <cellStyle name="Notas 3 12" xfId="3886" xr:uid="{00000000-0005-0000-0000-00000B0F0000}"/>
    <cellStyle name="Notas 3 13" xfId="3933" xr:uid="{00000000-0005-0000-0000-00000C0F0000}"/>
    <cellStyle name="Notas 3 14" xfId="4192" xr:uid="{00000000-0005-0000-0000-00000D0F0000}"/>
    <cellStyle name="Notas 3 15" xfId="4194" xr:uid="{00000000-0005-0000-0000-00000E0F0000}"/>
    <cellStyle name="Notas 3 2" xfId="3469" xr:uid="{00000000-0005-0000-0000-00000F0F0000}"/>
    <cellStyle name="Notas 3 3" xfId="3470" xr:uid="{00000000-0005-0000-0000-0000100F0000}"/>
    <cellStyle name="Notas 3 4" xfId="3471" xr:uid="{00000000-0005-0000-0000-0000110F0000}"/>
    <cellStyle name="Notas 3 5" xfId="4069" xr:uid="{00000000-0005-0000-0000-0000120F0000}"/>
    <cellStyle name="Notas 3 6" xfId="4120" xr:uid="{00000000-0005-0000-0000-0000130F0000}"/>
    <cellStyle name="Notas 3 7" xfId="4126" xr:uid="{00000000-0005-0000-0000-0000140F0000}"/>
    <cellStyle name="Notas 3 8" xfId="4081" xr:uid="{00000000-0005-0000-0000-0000150F0000}"/>
    <cellStyle name="Notas 3 9" xfId="4115" xr:uid="{00000000-0005-0000-0000-0000160F0000}"/>
    <cellStyle name="Notas 4" xfId="3472" xr:uid="{00000000-0005-0000-0000-0000170F0000}"/>
    <cellStyle name="Notas 4 2" xfId="3473" xr:uid="{00000000-0005-0000-0000-0000180F0000}"/>
    <cellStyle name="Notas 4 3" xfId="3474" xr:uid="{00000000-0005-0000-0000-0000190F0000}"/>
    <cellStyle name="Notas 4 4" xfId="3475" xr:uid="{00000000-0005-0000-0000-00001A0F0000}"/>
    <cellStyle name="Notas 5" xfId="3476" xr:uid="{00000000-0005-0000-0000-00001B0F0000}"/>
    <cellStyle name="Notas 5 2" xfId="3477" xr:uid="{00000000-0005-0000-0000-00001C0F0000}"/>
    <cellStyle name="Notas 5 3" xfId="3478" xr:uid="{00000000-0005-0000-0000-00001D0F0000}"/>
    <cellStyle name="Notas 5 4" xfId="3479" xr:uid="{00000000-0005-0000-0000-00001E0F0000}"/>
    <cellStyle name="Notas 6" xfId="3480" xr:uid="{00000000-0005-0000-0000-00001F0F0000}"/>
    <cellStyle name="Notas 6 2" xfId="3481" xr:uid="{00000000-0005-0000-0000-0000200F0000}"/>
    <cellStyle name="Notas 6 3" xfId="3482" xr:uid="{00000000-0005-0000-0000-0000210F0000}"/>
    <cellStyle name="Notas 6 4" xfId="3483" xr:uid="{00000000-0005-0000-0000-0000220F0000}"/>
    <cellStyle name="Note" xfId="3484" xr:uid="{00000000-0005-0000-0000-0000230F0000}"/>
    <cellStyle name="Note 2" xfId="3485" xr:uid="{00000000-0005-0000-0000-0000240F0000}"/>
    <cellStyle name="Note 2 2" xfId="3486" xr:uid="{00000000-0005-0000-0000-0000250F0000}"/>
    <cellStyle name="Note 2 3" xfId="3487" xr:uid="{00000000-0005-0000-0000-0000260F0000}"/>
    <cellStyle name="Note 2 4" xfId="3488" xr:uid="{00000000-0005-0000-0000-0000270F0000}"/>
    <cellStyle name="Note 2 5" xfId="3489" xr:uid="{00000000-0005-0000-0000-0000280F0000}"/>
    <cellStyle name="Note 2 6" xfId="3490" xr:uid="{00000000-0005-0000-0000-0000290F0000}"/>
    <cellStyle name="Note 2 7" xfId="3491" xr:uid="{00000000-0005-0000-0000-00002A0F0000}"/>
    <cellStyle name="Note 3" xfId="3492" xr:uid="{00000000-0005-0000-0000-00002B0F0000}"/>
    <cellStyle name="Note 4" xfId="3493" xr:uid="{00000000-0005-0000-0000-00002C0F0000}"/>
    <cellStyle name="Note 5" xfId="3494" xr:uid="{00000000-0005-0000-0000-00002D0F0000}"/>
    <cellStyle name="Output" xfId="3495" xr:uid="{00000000-0005-0000-0000-00002E0F0000}"/>
    <cellStyle name="Percent" xfId="41" xr:uid="{00000000-0005-0000-0000-00002F0F0000}"/>
    <cellStyle name="Porcentaje" xfId="3753" builtinId="5"/>
    <cellStyle name="Porcentaje 2" xfId="3750" xr:uid="{00000000-0005-0000-0000-0000310F0000}"/>
    <cellStyle name="Porcentaje 2 2" xfId="3767" xr:uid="{00000000-0005-0000-0000-0000320F0000}"/>
    <cellStyle name="Porcentaje 2 2 2" xfId="3827" xr:uid="{00000000-0005-0000-0000-0000330F0000}"/>
    <cellStyle name="Porcentaje 2 2 3" xfId="3796" xr:uid="{00000000-0005-0000-0000-0000340F0000}"/>
    <cellStyle name="Porcentaje 3" xfId="3734" xr:uid="{00000000-0005-0000-0000-0000350F0000}"/>
    <cellStyle name="Porcentaje 3 2" xfId="3757" xr:uid="{00000000-0005-0000-0000-0000360F0000}"/>
    <cellStyle name="Porcentaje 3 2 2" xfId="3967" xr:uid="{00000000-0005-0000-0000-0000370F0000}"/>
    <cellStyle name="Porcentaje 4" xfId="4071" xr:uid="{00000000-0005-0000-0000-0000380F0000}"/>
    <cellStyle name="Porcentaje 5" xfId="4072" xr:uid="{00000000-0005-0000-0000-0000390F0000}"/>
    <cellStyle name="Porcentaje 5 2" xfId="4073" xr:uid="{00000000-0005-0000-0000-00003A0F0000}"/>
    <cellStyle name="Porcentaje 6" xfId="3813" xr:uid="{00000000-0005-0000-0000-00003B0F0000}"/>
    <cellStyle name="Porcentaje 6 2" xfId="3823" xr:uid="{00000000-0005-0000-0000-00003C0F0000}"/>
    <cellStyle name="Porcentual 2" xfId="3" xr:uid="{00000000-0005-0000-0000-00003D0F0000}"/>
    <cellStyle name="Porcentual 2 10" xfId="3496" xr:uid="{00000000-0005-0000-0000-00003E0F0000}"/>
    <cellStyle name="Porcentual 2 10 2" xfId="3497" xr:uid="{00000000-0005-0000-0000-00003F0F0000}"/>
    <cellStyle name="Porcentual 2 10 2 2" xfId="3970" xr:uid="{00000000-0005-0000-0000-0000400F0000}"/>
    <cellStyle name="Porcentual 2 10 3" xfId="3498" xr:uid="{00000000-0005-0000-0000-0000410F0000}"/>
    <cellStyle name="Porcentual 2 10 4" xfId="3499" xr:uid="{00000000-0005-0000-0000-0000420F0000}"/>
    <cellStyle name="Porcentual 2 10 5" xfId="3969" xr:uid="{00000000-0005-0000-0000-0000430F0000}"/>
    <cellStyle name="Porcentual 2 11" xfId="3500" xr:uid="{00000000-0005-0000-0000-0000440F0000}"/>
    <cellStyle name="Porcentual 2 11 2" xfId="3501" xr:uid="{00000000-0005-0000-0000-0000450F0000}"/>
    <cellStyle name="Porcentual 2 11 3" xfId="3502" xr:uid="{00000000-0005-0000-0000-0000460F0000}"/>
    <cellStyle name="Porcentual 2 11 4" xfId="3503" xr:uid="{00000000-0005-0000-0000-0000470F0000}"/>
    <cellStyle name="Porcentual 2 11 5" xfId="3971" xr:uid="{00000000-0005-0000-0000-0000480F0000}"/>
    <cellStyle name="Porcentual 2 12" xfId="3504" xr:uid="{00000000-0005-0000-0000-0000490F0000}"/>
    <cellStyle name="Porcentual 2 12 2" xfId="3505" xr:uid="{00000000-0005-0000-0000-00004A0F0000}"/>
    <cellStyle name="Porcentual 2 12 3" xfId="3506" xr:uid="{00000000-0005-0000-0000-00004B0F0000}"/>
    <cellStyle name="Porcentual 2 12 4" xfId="3507" xr:uid="{00000000-0005-0000-0000-00004C0F0000}"/>
    <cellStyle name="Porcentual 2 12 5" xfId="3972" xr:uid="{00000000-0005-0000-0000-00004D0F0000}"/>
    <cellStyle name="Porcentual 2 13" xfId="3508" xr:uid="{00000000-0005-0000-0000-00004E0F0000}"/>
    <cellStyle name="Porcentual 2 13 2" xfId="3509" xr:uid="{00000000-0005-0000-0000-00004F0F0000}"/>
    <cellStyle name="Porcentual 2 13 3" xfId="3510" xr:uid="{00000000-0005-0000-0000-0000500F0000}"/>
    <cellStyle name="Porcentual 2 13 4" xfId="3511" xr:uid="{00000000-0005-0000-0000-0000510F0000}"/>
    <cellStyle name="Porcentual 2 13 5" xfId="3968" xr:uid="{00000000-0005-0000-0000-0000520F0000}"/>
    <cellStyle name="Porcentual 2 14" xfId="3512" xr:uid="{00000000-0005-0000-0000-0000530F0000}"/>
    <cellStyle name="Porcentual 2 14 2" xfId="3513" xr:uid="{00000000-0005-0000-0000-0000540F0000}"/>
    <cellStyle name="Porcentual 2 14 3" xfId="3514" xr:uid="{00000000-0005-0000-0000-0000550F0000}"/>
    <cellStyle name="Porcentual 2 14 4" xfId="3515" xr:uid="{00000000-0005-0000-0000-0000560F0000}"/>
    <cellStyle name="Porcentual 2 15" xfId="3516" xr:uid="{00000000-0005-0000-0000-0000570F0000}"/>
    <cellStyle name="Porcentual 2 15 2" xfId="3517" xr:uid="{00000000-0005-0000-0000-0000580F0000}"/>
    <cellStyle name="Porcentual 2 15 3" xfId="3518" xr:uid="{00000000-0005-0000-0000-0000590F0000}"/>
    <cellStyle name="Porcentual 2 15 4" xfId="3519" xr:uid="{00000000-0005-0000-0000-00005A0F0000}"/>
    <cellStyle name="Porcentual 2 16" xfId="3520" xr:uid="{00000000-0005-0000-0000-00005B0F0000}"/>
    <cellStyle name="Porcentual 2 16 2" xfId="3521" xr:uid="{00000000-0005-0000-0000-00005C0F0000}"/>
    <cellStyle name="Porcentual 2 16 3" xfId="3522" xr:uid="{00000000-0005-0000-0000-00005D0F0000}"/>
    <cellStyle name="Porcentual 2 16 4" xfId="3523" xr:uid="{00000000-0005-0000-0000-00005E0F0000}"/>
    <cellStyle name="Porcentual 2 17" xfId="3524" xr:uid="{00000000-0005-0000-0000-00005F0F0000}"/>
    <cellStyle name="Porcentual 2 17 2" xfId="3525" xr:uid="{00000000-0005-0000-0000-0000600F0000}"/>
    <cellStyle name="Porcentual 2 17 3" xfId="3526" xr:uid="{00000000-0005-0000-0000-0000610F0000}"/>
    <cellStyle name="Porcentual 2 17 4" xfId="3527" xr:uid="{00000000-0005-0000-0000-0000620F0000}"/>
    <cellStyle name="Porcentual 2 18" xfId="3528" xr:uid="{00000000-0005-0000-0000-0000630F0000}"/>
    <cellStyle name="Porcentual 2 18 2" xfId="3529" xr:uid="{00000000-0005-0000-0000-0000640F0000}"/>
    <cellStyle name="Porcentual 2 18 3" xfId="3530" xr:uid="{00000000-0005-0000-0000-0000650F0000}"/>
    <cellStyle name="Porcentual 2 18 4" xfId="3531" xr:uid="{00000000-0005-0000-0000-0000660F0000}"/>
    <cellStyle name="Porcentual 2 19" xfId="3532" xr:uid="{00000000-0005-0000-0000-0000670F0000}"/>
    <cellStyle name="Porcentual 2 19 2" xfId="3533" xr:uid="{00000000-0005-0000-0000-0000680F0000}"/>
    <cellStyle name="Porcentual 2 19 3" xfId="3534" xr:uid="{00000000-0005-0000-0000-0000690F0000}"/>
    <cellStyle name="Porcentual 2 19 4" xfId="3535" xr:uid="{00000000-0005-0000-0000-00006A0F0000}"/>
    <cellStyle name="Porcentual 2 2" xfId="142" xr:uid="{00000000-0005-0000-0000-00006B0F0000}"/>
    <cellStyle name="Porcentual 2 2 2" xfId="3536" xr:uid="{00000000-0005-0000-0000-00006C0F0000}"/>
    <cellStyle name="Porcentual 2 2 3" xfId="3537" xr:uid="{00000000-0005-0000-0000-00006D0F0000}"/>
    <cellStyle name="Porcentual 2 2 4" xfId="3538" xr:uid="{00000000-0005-0000-0000-00006E0F0000}"/>
    <cellStyle name="Porcentual 2 2 5" xfId="3726" xr:uid="{00000000-0005-0000-0000-00006F0F0000}"/>
    <cellStyle name="Porcentual 2 20" xfId="3539" xr:uid="{00000000-0005-0000-0000-0000700F0000}"/>
    <cellStyle name="Porcentual 2 20 2" xfId="3540" xr:uid="{00000000-0005-0000-0000-0000710F0000}"/>
    <cellStyle name="Porcentual 2 20 3" xfId="3541" xr:uid="{00000000-0005-0000-0000-0000720F0000}"/>
    <cellStyle name="Porcentual 2 20 4" xfId="3542" xr:uid="{00000000-0005-0000-0000-0000730F0000}"/>
    <cellStyle name="Porcentual 2 21" xfId="3543" xr:uid="{00000000-0005-0000-0000-0000740F0000}"/>
    <cellStyle name="Porcentual 2 21 2" xfId="3544" xr:uid="{00000000-0005-0000-0000-0000750F0000}"/>
    <cellStyle name="Porcentual 2 21 3" xfId="3545" xr:uid="{00000000-0005-0000-0000-0000760F0000}"/>
    <cellStyle name="Porcentual 2 21 4" xfId="3546" xr:uid="{00000000-0005-0000-0000-0000770F0000}"/>
    <cellStyle name="Porcentual 2 22" xfId="3547" xr:uid="{00000000-0005-0000-0000-0000780F0000}"/>
    <cellStyle name="Porcentual 2 22 2" xfId="3548" xr:uid="{00000000-0005-0000-0000-0000790F0000}"/>
    <cellStyle name="Porcentual 2 22 3" xfId="3549" xr:uid="{00000000-0005-0000-0000-00007A0F0000}"/>
    <cellStyle name="Porcentual 2 22 4" xfId="3550" xr:uid="{00000000-0005-0000-0000-00007B0F0000}"/>
    <cellStyle name="Porcentual 2 23" xfId="3551" xr:uid="{00000000-0005-0000-0000-00007C0F0000}"/>
    <cellStyle name="Porcentual 2 23 2" xfId="3552" xr:uid="{00000000-0005-0000-0000-00007D0F0000}"/>
    <cellStyle name="Porcentual 2 23 3" xfId="3553" xr:uid="{00000000-0005-0000-0000-00007E0F0000}"/>
    <cellStyle name="Porcentual 2 23 4" xfId="3554" xr:uid="{00000000-0005-0000-0000-00007F0F0000}"/>
    <cellStyle name="Porcentual 2 24" xfId="3555" xr:uid="{00000000-0005-0000-0000-0000800F0000}"/>
    <cellStyle name="Porcentual 2 24 2" xfId="3556" xr:uid="{00000000-0005-0000-0000-0000810F0000}"/>
    <cellStyle name="Porcentual 2 24 3" xfId="3557" xr:uid="{00000000-0005-0000-0000-0000820F0000}"/>
    <cellStyle name="Porcentual 2 24 4" xfId="3558" xr:uid="{00000000-0005-0000-0000-0000830F0000}"/>
    <cellStyle name="Porcentual 2 25" xfId="3559" xr:uid="{00000000-0005-0000-0000-0000840F0000}"/>
    <cellStyle name="Porcentual 2 25 2" xfId="3560" xr:uid="{00000000-0005-0000-0000-0000850F0000}"/>
    <cellStyle name="Porcentual 2 25 3" xfId="3561" xr:uid="{00000000-0005-0000-0000-0000860F0000}"/>
    <cellStyle name="Porcentual 2 25 4" xfId="3562" xr:uid="{00000000-0005-0000-0000-0000870F0000}"/>
    <cellStyle name="Porcentual 2 26" xfId="3563" xr:uid="{00000000-0005-0000-0000-0000880F0000}"/>
    <cellStyle name="Porcentual 2 26 2" xfId="3564" xr:uid="{00000000-0005-0000-0000-0000890F0000}"/>
    <cellStyle name="Porcentual 2 26 3" xfId="3565" xr:uid="{00000000-0005-0000-0000-00008A0F0000}"/>
    <cellStyle name="Porcentual 2 26 4" xfId="3566" xr:uid="{00000000-0005-0000-0000-00008B0F0000}"/>
    <cellStyle name="Porcentual 2 27" xfId="3567" xr:uid="{00000000-0005-0000-0000-00008C0F0000}"/>
    <cellStyle name="Porcentual 2 27 2" xfId="3568" xr:uid="{00000000-0005-0000-0000-00008D0F0000}"/>
    <cellStyle name="Porcentual 2 27 3" xfId="3569" xr:uid="{00000000-0005-0000-0000-00008E0F0000}"/>
    <cellStyle name="Porcentual 2 27 4" xfId="3570" xr:uid="{00000000-0005-0000-0000-00008F0F0000}"/>
    <cellStyle name="Porcentual 2 28" xfId="3571" xr:uid="{00000000-0005-0000-0000-0000900F0000}"/>
    <cellStyle name="Porcentual 2 28 2" xfId="3572" xr:uid="{00000000-0005-0000-0000-0000910F0000}"/>
    <cellStyle name="Porcentual 2 28 3" xfId="3573" xr:uid="{00000000-0005-0000-0000-0000920F0000}"/>
    <cellStyle name="Porcentual 2 28 4" xfId="3574" xr:uid="{00000000-0005-0000-0000-0000930F0000}"/>
    <cellStyle name="Porcentual 2 29" xfId="3575" xr:uid="{00000000-0005-0000-0000-0000940F0000}"/>
    <cellStyle name="Porcentual 2 29 2" xfId="3576" xr:uid="{00000000-0005-0000-0000-0000950F0000}"/>
    <cellStyle name="Porcentual 2 29 3" xfId="3577" xr:uid="{00000000-0005-0000-0000-0000960F0000}"/>
    <cellStyle name="Porcentual 2 29 4" xfId="3578" xr:uid="{00000000-0005-0000-0000-0000970F0000}"/>
    <cellStyle name="Porcentual 2 3" xfId="3579" xr:uid="{00000000-0005-0000-0000-0000980F0000}"/>
    <cellStyle name="Porcentual 2 3 2" xfId="3580" xr:uid="{00000000-0005-0000-0000-0000990F0000}"/>
    <cellStyle name="Porcentual 2 3 3" xfId="3581" xr:uid="{00000000-0005-0000-0000-00009A0F0000}"/>
    <cellStyle name="Porcentual 2 3 4" xfId="3582" xr:uid="{00000000-0005-0000-0000-00009B0F0000}"/>
    <cellStyle name="Porcentual 2 3 5" xfId="3973" xr:uid="{00000000-0005-0000-0000-00009C0F0000}"/>
    <cellStyle name="Porcentual 2 30" xfId="3583" xr:uid="{00000000-0005-0000-0000-00009D0F0000}"/>
    <cellStyle name="Porcentual 2 30 2" xfId="3584" xr:uid="{00000000-0005-0000-0000-00009E0F0000}"/>
    <cellStyle name="Porcentual 2 30 3" xfId="3585" xr:uid="{00000000-0005-0000-0000-00009F0F0000}"/>
    <cellStyle name="Porcentual 2 30 4" xfId="3586" xr:uid="{00000000-0005-0000-0000-0000A00F0000}"/>
    <cellStyle name="Porcentual 2 31" xfId="3587" xr:uid="{00000000-0005-0000-0000-0000A10F0000}"/>
    <cellStyle name="Porcentual 2 31 2" xfId="3588" xr:uid="{00000000-0005-0000-0000-0000A20F0000}"/>
    <cellStyle name="Porcentual 2 31 3" xfId="3589" xr:uid="{00000000-0005-0000-0000-0000A30F0000}"/>
    <cellStyle name="Porcentual 2 31 4" xfId="3590" xr:uid="{00000000-0005-0000-0000-0000A40F0000}"/>
    <cellStyle name="Porcentual 2 32" xfId="3591" xr:uid="{00000000-0005-0000-0000-0000A50F0000}"/>
    <cellStyle name="Porcentual 2 32 2" xfId="3592" xr:uid="{00000000-0005-0000-0000-0000A60F0000}"/>
    <cellStyle name="Porcentual 2 32 3" xfId="3593" xr:uid="{00000000-0005-0000-0000-0000A70F0000}"/>
    <cellStyle name="Porcentual 2 32 4" xfId="3594" xr:uid="{00000000-0005-0000-0000-0000A80F0000}"/>
    <cellStyle name="Porcentual 2 33" xfId="3595" xr:uid="{00000000-0005-0000-0000-0000A90F0000}"/>
    <cellStyle name="Porcentual 2 33 2" xfId="3596" xr:uid="{00000000-0005-0000-0000-0000AA0F0000}"/>
    <cellStyle name="Porcentual 2 33 3" xfId="3597" xr:uid="{00000000-0005-0000-0000-0000AB0F0000}"/>
    <cellStyle name="Porcentual 2 33 4" xfId="3598" xr:uid="{00000000-0005-0000-0000-0000AC0F0000}"/>
    <cellStyle name="Porcentual 2 34" xfId="3599" xr:uid="{00000000-0005-0000-0000-0000AD0F0000}"/>
    <cellStyle name="Porcentual 2 34 2" xfId="3600" xr:uid="{00000000-0005-0000-0000-0000AE0F0000}"/>
    <cellStyle name="Porcentual 2 34 3" xfId="3601" xr:uid="{00000000-0005-0000-0000-0000AF0F0000}"/>
    <cellStyle name="Porcentual 2 34 4" xfId="3602" xr:uid="{00000000-0005-0000-0000-0000B00F0000}"/>
    <cellStyle name="Porcentual 2 35" xfId="3603" xr:uid="{00000000-0005-0000-0000-0000B10F0000}"/>
    <cellStyle name="Porcentual 2 35 2" xfId="3604" xr:uid="{00000000-0005-0000-0000-0000B20F0000}"/>
    <cellStyle name="Porcentual 2 35 3" xfId="3605" xr:uid="{00000000-0005-0000-0000-0000B30F0000}"/>
    <cellStyle name="Porcentual 2 35 4" xfId="3606" xr:uid="{00000000-0005-0000-0000-0000B40F0000}"/>
    <cellStyle name="Porcentual 2 36" xfId="3607" xr:uid="{00000000-0005-0000-0000-0000B50F0000}"/>
    <cellStyle name="Porcentual 2 36 2" xfId="3608" xr:uid="{00000000-0005-0000-0000-0000B60F0000}"/>
    <cellStyle name="Porcentual 2 36 3" xfId="3609" xr:uid="{00000000-0005-0000-0000-0000B70F0000}"/>
    <cellStyle name="Porcentual 2 36 4" xfId="3610" xr:uid="{00000000-0005-0000-0000-0000B80F0000}"/>
    <cellStyle name="Porcentual 2 37" xfId="3611" xr:uid="{00000000-0005-0000-0000-0000B90F0000}"/>
    <cellStyle name="Porcentual 2 37 2" xfId="3612" xr:uid="{00000000-0005-0000-0000-0000BA0F0000}"/>
    <cellStyle name="Porcentual 2 37 3" xfId="3613" xr:uid="{00000000-0005-0000-0000-0000BB0F0000}"/>
    <cellStyle name="Porcentual 2 37 4" xfId="3614" xr:uid="{00000000-0005-0000-0000-0000BC0F0000}"/>
    <cellStyle name="Porcentual 2 38" xfId="3615" xr:uid="{00000000-0005-0000-0000-0000BD0F0000}"/>
    <cellStyle name="Porcentual 2 38 2" xfId="3616" xr:uid="{00000000-0005-0000-0000-0000BE0F0000}"/>
    <cellStyle name="Porcentual 2 38 3" xfId="3617" xr:uid="{00000000-0005-0000-0000-0000BF0F0000}"/>
    <cellStyle name="Porcentual 2 38 4" xfId="3618" xr:uid="{00000000-0005-0000-0000-0000C00F0000}"/>
    <cellStyle name="Porcentual 2 39" xfId="3619" xr:uid="{00000000-0005-0000-0000-0000C10F0000}"/>
    <cellStyle name="Porcentual 2 39 2" xfId="3620" xr:uid="{00000000-0005-0000-0000-0000C20F0000}"/>
    <cellStyle name="Porcentual 2 39 3" xfId="3621" xr:uid="{00000000-0005-0000-0000-0000C30F0000}"/>
    <cellStyle name="Porcentual 2 39 4" xfId="3622" xr:uid="{00000000-0005-0000-0000-0000C40F0000}"/>
    <cellStyle name="Porcentual 2 4" xfId="3623" xr:uid="{00000000-0005-0000-0000-0000C50F0000}"/>
    <cellStyle name="Porcentual 2 4 2" xfId="3624" xr:uid="{00000000-0005-0000-0000-0000C60F0000}"/>
    <cellStyle name="Porcentual 2 4 3" xfId="3625" xr:uid="{00000000-0005-0000-0000-0000C70F0000}"/>
    <cellStyle name="Porcentual 2 4 4" xfId="3626" xr:uid="{00000000-0005-0000-0000-0000C80F0000}"/>
    <cellStyle name="Porcentual 2 4 5" xfId="3974" xr:uid="{00000000-0005-0000-0000-0000C90F0000}"/>
    <cellStyle name="Porcentual 2 40" xfId="3627" xr:uid="{00000000-0005-0000-0000-0000CA0F0000}"/>
    <cellStyle name="Porcentual 2 40 2" xfId="3628" xr:uid="{00000000-0005-0000-0000-0000CB0F0000}"/>
    <cellStyle name="Porcentual 2 40 3" xfId="3629" xr:uid="{00000000-0005-0000-0000-0000CC0F0000}"/>
    <cellStyle name="Porcentual 2 40 4" xfId="3630" xr:uid="{00000000-0005-0000-0000-0000CD0F0000}"/>
    <cellStyle name="Porcentual 2 5" xfId="3631" xr:uid="{00000000-0005-0000-0000-0000CE0F0000}"/>
    <cellStyle name="Porcentual 2 5 2" xfId="3632" xr:uid="{00000000-0005-0000-0000-0000CF0F0000}"/>
    <cellStyle name="Porcentual 2 5 3" xfId="3633" xr:uid="{00000000-0005-0000-0000-0000D00F0000}"/>
    <cellStyle name="Porcentual 2 5 4" xfId="3634" xr:uid="{00000000-0005-0000-0000-0000D10F0000}"/>
    <cellStyle name="Porcentual 2 5 5" xfId="3975" xr:uid="{00000000-0005-0000-0000-0000D20F0000}"/>
    <cellStyle name="Porcentual 2 6" xfId="3635" xr:uid="{00000000-0005-0000-0000-0000D30F0000}"/>
    <cellStyle name="Porcentual 2 6 2" xfId="3636" xr:uid="{00000000-0005-0000-0000-0000D40F0000}"/>
    <cellStyle name="Porcentual 2 6 3" xfId="3637" xr:uid="{00000000-0005-0000-0000-0000D50F0000}"/>
    <cellStyle name="Porcentual 2 6 4" xfId="3638" xr:uid="{00000000-0005-0000-0000-0000D60F0000}"/>
    <cellStyle name="Porcentual 2 6 5" xfId="3976" xr:uid="{00000000-0005-0000-0000-0000D70F0000}"/>
    <cellStyle name="Porcentual 2 7" xfId="3639" xr:uid="{00000000-0005-0000-0000-0000D80F0000}"/>
    <cellStyle name="Porcentual 2 7 2" xfId="3640" xr:uid="{00000000-0005-0000-0000-0000D90F0000}"/>
    <cellStyle name="Porcentual 2 7 3" xfId="3641" xr:uid="{00000000-0005-0000-0000-0000DA0F0000}"/>
    <cellStyle name="Porcentual 2 7 4" xfId="3642" xr:uid="{00000000-0005-0000-0000-0000DB0F0000}"/>
    <cellStyle name="Porcentual 2 7 5" xfId="3977" xr:uid="{00000000-0005-0000-0000-0000DC0F0000}"/>
    <cellStyle name="Porcentual 2 8" xfId="3643" xr:uid="{00000000-0005-0000-0000-0000DD0F0000}"/>
    <cellStyle name="Porcentual 2 8 2" xfId="3644" xr:uid="{00000000-0005-0000-0000-0000DE0F0000}"/>
    <cellStyle name="Porcentual 2 8 3" xfId="3645" xr:uid="{00000000-0005-0000-0000-0000DF0F0000}"/>
    <cellStyle name="Porcentual 2 8 4" xfId="3646" xr:uid="{00000000-0005-0000-0000-0000E00F0000}"/>
    <cellStyle name="Porcentual 2 8 5" xfId="3978" xr:uid="{00000000-0005-0000-0000-0000E10F0000}"/>
    <cellStyle name="Porcentual 2 9" xfId="3647" xr:uid="{00000000-0005-0000-0000-0000E20F0000}"/>
    <cellStyle name="Porcentual 2 9 2" xfId="3648" xr:uid="{00000000-0005-0000-0000-0000E30F0000}"/>
    <cellStyle name="Porcentual 2 9 3" xfId="3649" xr:uid="{00000000-0005-0000-0000-0000E40F0000}"/>
    <cellStyle name="Porcentual 2 9 4" xfId="3650" xr:uid="{00000000-0005-0000-0000-0000E50F0000}"/>
    <cellStyle name="Porcentual 2 9 5" xfId="3979" xr:uid="{00000000-0005-0000-0000-0000E60F0000}"/>
    <cellStyle name="Porcentual 3" xfId="42" xr:uid="{00000000-0005-0000-0000-0000E70F0000}"/>
    <cellStyle name="Porcentual 3 2" xfId="3651" xr:uid="{00000000-0005-0000-0000-0000E80F0000}"/>
    <cellStyle name="Porcentual 3 3" xfId="3652" xr:uid="{00000000-0005-0000-0000-0000E90F0000}"/>
    <cellStyle name="Porcentual 3 4" xfId="3653" xr:uid="{00000000-0005-0000-0000-0000EA0F0000}"/>
    <cellStyle name="Porcentual 4" xfId="3654" xr:uid="{00000000-0005-0000-0000-0000EB0F0000}"/>
    <cellStyle name="Porcentual 4 2" xfId="3655" xr:uid="{00000000-0005-0000-0000-0000EC0F0000}"/>
    <cellStyle name="Porcentual 4 2 2" xfId="3656" xr:uid="{00000000-0005-0000-0000-0000ED0F0000}"/>
    <cellStyle name="Porcentual 4 2 3" xfId="3657" xr:uid="{00000000-0005-0000-0000-0000EE0F0000}"/>
    <cellStyle name="Porcentual 4 2 4" xfId="3658" xr:uid="{00000000-0005-0000-0000-0000EF0F0000}"/>
    <cellStyle name="Porcentual 4 2 5" xfId="3981" xr:uid="{00000000-0005-0000-0000-0000F00F0000}"/>
    <cellStyle name="Porcentual 4 3" xfId="3659" xr:uid="{00000000-0005-0000-0000-0000F10F0000}"/>
    <cellStyle name="Porcentual 4 4" xfId="3660" xr:uid="{00000000-0005-0000-0000-0000F20F0000}"/>
    <cellStyle name="Porcentual 4 5" xfId="3661" xr:uid="{00000000-0005-0000-0000-0000F30F0000}"/>
    <cellStyle name="Porcentual 4 6" xfId="3751" xr:uid="{00000000-0005-0000-0000-0000F40F0000}"/>
    <cellStyle name="Porcentual 4 7" xfId="3980" xr:uid="{00000000-0005-0000-0000-0000F50F0000}"/>
    <cellStyle name="Porcentual 5" xfId="3662" xr:uid="{00000000-0005-0000-0000-0000F60F0000}"/>
    <cellStyle name="Porcentual 5 2" xfId="3663" xr:uid="{00000000-0005-0000-0000-0000F70F0000}"/>
    <cellStyle name="Porcentual 5 2 2" xfId="4074" xr:uid="{00000000-0005-0000-0000-0000F80F0000}"/>
    <cellStyle name="Porcentual 5 3" xfId="3664" xr:uid="{00000000-0005-0000-0000-0000F90F0000}"/>
    <cellStyle name="Porcentual 5 4" xfId="3665" xr:uid="{00000000-0005-0000-0000-0000FA0F0000}"/>
    <cellStyle name="Porcentual 5 5" xfId="3982" xr:uid="{00000000-0005-0000-0000-0000FB0F0000}"/>
    <cellStyle name="Porcentual 6" xfId="3666" xr:uid="{00000000-0005-0000-0000-0000FC0F0000}"/>
    <cellStyle name="Porcentual 6 10" xfId="3667" xr:uid="{00000000-0005-0000-0000-0000FD0F0000}"/>
    <cellStyle name="Porcentual 6 11" xfId="3983" xr:uid="{00000000-0005-0000-0000-0000FE0F0000}"/>
    <cellStyle name="Porcentual 6 2" xfId="3668" xr:uid="{00000000-0005-0000-0000-0000FF0F0000}"/>
    <cellStyle name="Porcentual 6 2 2" xfId="3984" xr:uid="{00000000-0005-0000-0000-000000100000}"/>
    <cellStyle name="Porcentual 6 3" xfId="3669" xr:uid="{00000000-0005-0000-0000-000001100000}"/>
    <cellStyle name="Porcentual 6 4" xfId="3670" xr:uid="{00000000-0005-0000-0000-000002100000}"/>
    <cellStyle name="Porcentual 6 5" xfId="3671" xr:uid="{00000000-0005-0000-0000-000003100000}"/>
    <cellStyle name="Porcentual 6 6" xfId="3672" xr:uid="{00000000-0005-0000-0000-000004100000}"/>
    <cellStyle name="Porcentual 6 7" xfId="3673" xr:uid="{00000000-0005-0000-0000-000005100000}"/>
    <cellStyle name="Porcentual 6 8" xfId="3674" xr:uid="{00000000-0005-0000-0000-000006100000}"/>
    <cellStyle name="Porcentual 6 9" xfId="3675" xr:uid="{00000000-0005-0000-0000-000007100000}"/>
    <cellStyle name="Porcentual 7" xfId="3720" xr:uid="{00000000-0005-0000-0000-000008100000}"/>
    <cellStyle name="Porcentual 7 2" xfId="3985" xr:uid="{00000000-0005-0000-0000-000009100000}"/>
    <cellStyle name="Porcentual 8" xfId="3990" xr:uid="{00000000-0005-0000-0000-00000A100000}"/>
    <cellStyle name="Punto0" xfId="3765" xr:uid="{00000000-0005-0000-0000-00000B100000}"/>
    <cellStyle name="resaltado" xfId="43" xr:uid="{00000000-0005-0000-0000-00000C100000}"/>
    <cellStyle name="Salida 2" xfId="3676" xr:uid="{00000000-0005-0000-0000-00000D100000}"/>
    <cellStyle name="Salida 2 10" xfId="4033" xr:uid="{00000000-0005-0000-0000-00000E100000}"/>
    <cellStyle name="Salida 2 11" xfId="4160" xr:uid="{00000000-0005-0000-0000-00000F100000}"/>
    <cellStyle name="Salida 2 12" xfId="4177" xr:uid="{00000000-0005-0000-0000-000010100000}"/>
    <cellStyle name="Salida 2 2" xfId="3986" xr:uid="{00000000-0005-0000-0000-000011100000}"/>
    <cellStyle name="Salida 2 3" xfId="4088" xr:uid="{00000000-0005-0000-0000-000012100000}"/>
    <cellStyle name="Salida 2 4" xfId="4035" xr:uid="{00000000-0005-0000-0000-000013100000}"/>
    <cellStyle name="Salida 2 5" xfId="4114" xr:uid="{00000000-0005-0000-0000-000014100000}"/>
    <cellStyle name="Salida 2 6" xfId="4096" xr:uid="{00000000-0005-0000-0000-000015100000}"/>
    <cellStyle name="Salida 2 7" xfId="4024" xr:uid="{00000000-0005-0000-0000-000016100000}"/>
    <cellStyle name="Salida 2 8" xfId="3888" xr:uid="{00000000-0005-0000-0000-000017100000}"/>
    <cellStyle name="Salida 2 9" xfId="4130" xr:uid="{00000000-0005-0000-0000-000018100000}"/>
    <cellStyle name="Salida 3" xfId="3677" xr:uid="{00000000-0005-0000-0000-000019100000}"/>
    <cellStyle name="Salida 3 10" xfId="4151" xr:uid="{00000000-0005-0000-0000-00001A100000}"/>
    <cellStyle name="Salida 3 11" xfId="4193" xr:uid="{00000000-0005-0000-0000-00001B100000}"/>
    <cellStyle name="Salida 3 12" xfId="4195" xr:uid="{00000000-0005-0000-0000-00001C100000}"/>
    <cellStyle name="Salida 3 2" xfId="4075" xr:uid="{00000000-0005-0000-0000-00001D100000}"/>
    <cellStyle name="Salida 3 3" xfId="4124" xr:uid="{00000000-0005-0000-0000-00001E100000}"/>
    <cellStyle name="Salida 3 4" xfId="4129" xr:uid="{00000000-0005-0000-0000-00001F100000}"/>
    <cellStyle name="Salida 3 5" xfId="4134" xr:uid="{00000000-0005-0000-0000-000020100000}"/>
    <cellStyle name="Salida 3 6" xfId="4139" xr:uid="{00000000-0005-0000-0000-000021100000}"/>
    <cellStyle name="Salida 3 7" xfId="4143" xr:uid="{00000000-0005-0000-0000-000022100000}"/>
    <cellStyle name="Salida 3 8" xfId="4146" xr:uid="{00000000-0005-0000-0000-000023100000}"/>
    <cellStyle name="Salida 3 9" xfId="4108" xr:uid="{00000000-0005-0000-0000-000024100000}"/>
    <cellStyle name="Salida 4" xfId="3678" xr:uid="{00000000-0005-0000-0000-000025100000}"/>
    <cellStyle name="Salida 5" xfId="3679" xr:uid="{00000000-0005-0000-0000-000026100000}"/>
    <cellStyle name="Salida 6" xfId="3680" xr:uid="{00000000-0005-0000-0000-000027100000}"/>
    <cellStyle name="Texto de advertencia 2" xfId="3681" xr:uid="{00000000-0005-0000-0000-000028100000}"/>
    <cellStyle name="Texto de advertencia 3" xfId="3682" xr:uid="{00000000-0005-0000-0000-000029100000}"/>
    <cellStyle name="Texto de advertencia 4" xfId="3683" xr:uid="{00000000-0005-0000-0000-00002A100000}"/>
    <cellStyle name="Texto de advertencia 5" xfId="3684" xr:uid="{00000000-0005-0000-0000-00002B100000}"/>
    <cellStyle name="Texto de advertencia 6" xfId="3685" xr:uid="{00000000-0005-0000-0000-00002C100000}"/>
    <cellStyle name="Texto explicativo 2" xfId="3686" xr:uid="{00000000-0005-0000-0000-00002D100000}"/>
    <cellStyle name="Texto explicativo 3" xfId="3687" xr:uid="{00000000-0005-0000-0000-00002E100000}"/>
    <cellStyle name="Texto explicativo 4" xfId="3688" xr:uid="{00000000-0005-0000-0000-00002F100000}"/>
    <cellStyle name="Texto explicativo 5" xfId="3689" xr:uid="{00000000-0005-0000-0000-000030100000}"/>
    <cellStyle name="Texto explicativo 6" xfId="3690" xr:uid="{00000000-0005-0000-0000-000031100000}"/>
    <cellStyle name="Title" xfId="3691" xr:uid="{00000000-0005-0000-0000-000032100000}"/>
    <cellStyle name="Título 1 2" xfId="3692" xr:uid="{00000000-0005-0000-0000-000033100000}"/>
    <cellStyle name="Título 1 3" xfId="3693" xr:uid="{00000000-0005-0000-0000-000034100000}"/>
    <cellStyle name="Título 1 4" xfId="3694" xr:uid="{00000000-0005-0000-0000-000035100000}"/>
    <cellStyle name="Título 1 5" xfId="3695" xr:uid="{00000000-0005-0000-0000-000036100000}"/>
    <cellStyle name="Título 1 6" xfId="3696" xr:uid="{00000000-0005-0000-0000-000037100000}"/>
    <cellStyle name="Título 2 2" xfId="3697" xr:uid="{00000000-0005-0000-0000-000038100000}"/>
    <cellStyle name="Título 2 3" xfId="3698" xr:uid="{00000000-0005-0000-0000-000039100000}"/>
    <cellStyle name="Título 2 4" xfId="3699" xr:uid="{00000000-0005-0000-0000-00003A100000}"/>
    <cellStyle name="Título 2 5" xfId="3700" xr:uid="{00000000-0005-0000-0000-00003B100000}"/>
    <cellStyle name="Título 2 6" xfId="3701" xr:uid="{00000000-0005-0000-0000-00003C100000}"/>
    <cellStyle name="Título 3 2" xfId="3702" xr:uid="{00000000-0005-0000-0000-00003D100000}"/>
    <cellStyle name="Título 3 2 2" xfId="4095" xr:uid="{00000000-0005-0000-0000-00003E100000}"/>
    <cellStyle name="Título 3 2 3" xfId="4185" xr:uid="{00000000-0005-0000-0000-00003F100000}"/>
    <cellStyle name="Título 3 3" xfId="3703" xr:uid="{00000000-0005-0000-0000-000040100000}"/>
    <cellStyle name="Título 3 3 2" xfId="4140" xr:uid="{00000000-0005-0000-0000-000041100000}"/>
    <cellStyle name="Título 3 3 3" xfId="4196" xr:uid="{00000000-0005-0000-0000-000042100000}"/>
    <cellStyle name="Título 3 4" xfId="3704" xr:uid="{00000000-0005-0000-0000-000043100000}"/>
    <cellStyle name="Título 3 5" xfId="3705" xr:uid="{00000000-0005-0000-0000-000044100000}"/>
    <cellStyle name="Título 3 6" xfId="3706" xr:uid="{00000000-0005-0000-0000-000045100000}"/>
    <cellStyle name="Título 4" xfId="3707" xr:uid="{00000000-0005-0000-0000-000046100000}"/>
    <cellStyle name="Título 5" xfId="3708" xr:uid="{00000000-0005-0000-0000-000047100000}"/>
    <cellStyle name="Título 6" xfId="3709" xr:uid="{00000000-0005-0000-0000-000048100000}"/>
    <cellStyle name="Título 7" xfId="3710" xr:uid="{00000000-0005-0000-0000-000049100000}"/>
    <cellStyle name="Título 8" xfId="3711" xr:uid="{00000000-0005-0000-0000-00004A100000}"/>
    <cellStyle name="Total 2" xfId="3712" xr:uid="{00000000-0005-0000-0000-00004B100000}"/>
    <cellStyle name="Total 2 10" xfId="4170" xr:uid="{00000000-0005-0000-0000-00004C100000}"/>
    <cellStyle name="Total 2 11" xfId="4166" xr:uid="{00000000-0005-0000-0000-00004D100000}"/>
    <cellStyle name="Total 2 2" xfId="4093" xr:uid="{00000000-0005-0000-0000-00004E100000}"/>
    <cellStyle name="Total 2 3" xfId="4076" xr:uid="{00000000-0005-0000-0000-00004F100000}"/>
    <cellStyle name="Total 2 4" xfId="4085" xr:uid="{00000000-0005-0000-0000-000050100000}"/>
    <cellStyle name="Total 2 5" xfId="4087" xr:uid="{00000000-0005-0000-0000-000051100000}"/>
    <cellStyle name="Total 2 6" xfId="4133" xr:uid="{00000000-0005-0000-0000-000052100000}"/>
    <cellStyle name="Total 2 7" xfId="4083" xr:uid="{00000000-0005-0000-0000-000053100000}"/>
    <cellStyle name="Total 2 8" xfId="3897" xr:uid="{00000000-0005-0000-0000-000054100000}"/>
    <cellStyle name="Total 2 9" xfId="4068" xr:uid="{00000000-0005-0000-0000-000055100000}"/>
    <cellStyle name="Total 3" xfId="3713" xr:uid="{00000000-0005-0000-0000-000056100000}"/>
    <cellStyle name="Total 3 2" xfId="4078" xr:uid="{00000000-0005-0000-0000-000057100000}"/>
    <cellStyle name="Total 4" xfId="3714" xr:uid="{00000000-0005-0000-0000-000058100000}"/>
    <cellStyle name="Total 4 10" xfId="4186" xr:uid="{00000000-0005-0000-0000-000059100000}"/>
    <cellStyle name="Total 4 11" xfId="4156" xr:uid="{00000000-0005-0000-0000-00005A100000}"/>
    <cellStyle name="Total 4 2" xfId="4092" xr:uid="{00000000-0005-0000-0000-00005B100000}"/>
    <cellStyle name="Total 4 3" xfId="3881" xr:uid="{00000000-0005-0000-0000-00005C100000}"/>
    <cellStyle name="Total 4 4" xfId="3961" xr:uid="{00000000-0005-0000-0000-00005D100000}"/>
    <cellStyle name="Total 4 5" xfId="4034" xr:uid="{00000000-0005-0000-0000-00005E100000}"/>
    <cellStyle name="Total 4 6" xfId="3898" xr:uid="{00000000-0005-0000-0000-00005F100000}"/>
    <cellStyle name="Total 4 7" xfId="4138" xr:uid="{00000000-0005-0000-0000-000060100000}"/>
    <cellStyle name="Total 4 8" xfId="3880" xr:uid="{00000000-0005-0000-0000-000061100000}"/>
    <cellStyle name="Total 4 9" xfId="4117" xr:uid="{00000000-0005-0000-0000-000062100000}"/>
    <cellStyle name="Total 5" xfId="3715" xr:uid="{00000000-0005-0000-0000-000063100000}"/>
    <cellStyle name="Total 6" xfId="3716" xr:uid="{00000000-0005-0000-0000-000064100000}"/>
    <cellStyle name="Warning Text" xfId="3717" xr:uid="{00000000-0005-0000-0000-000065100000}"/>
  </cellStyles>
  <dxfs count="485"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CC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330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fill>
        <patternFill>
          <bgColor rgb="FF66FF33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CC00"/>
        </patternFill>
      </fill>
    </dxf>
    <dxf>
      <fill>
        <patternFill>
          <bgColor rgb="FFFF33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33CC33"/>
      <color rgb="FFFFCC00"/>
      <color rgb="FFCC99FF"/>
      <color rgb="FFDBD3E5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3257550</xdr:colOff>
      <xdr:row>0</xdr:row>
      <xdr:rowOff>76200</xdr:rowOff>
    </xdr:from>
    <xdr:to>
      <xdr:col>1</xdr:col>
      <xdr:colOff>4727157</xdr:colOff>
      <xdr:row>4</xdr:row>
      <xdr:rowOff>123847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1400" y="76200"/>
          <a:ext cx="1469607" cy="7334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1533525</xdr:colOff>
      <xdr:row>0</xdr:row>
      <xdr:rowOff>66675</xdr:rowOff>
    </xdr:from>
    <xdr:to>
      <xdr:col>3</xdr:col>
      <xdr:colOff>1444625</xdr:colOff>
      <xdr:row>4</xdr:row>
      <xdr:rowOff>133350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8900" y="66675"/>
          <a:ext cx="1689100" cy="844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504824</xdr:colOff>
      <xdr:row>0</xdr:row>
      <xdr:rowOff>47625</xdr:rowOff>
    </xdr:from>
    <xdr:to>
      <xdr:col>4</xdr:col>
      <xdr:colOff>228599</xdr:colOff>
      <xdr:row>4</xdr:row>
      <xdr:rowOff>19050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8824" y="47625"/>
          <a:ext cx="1247775" cy="7334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2062161</xdr:colOff>
      <xdr:row>0</xdr:row>
      <xdr:rowOff>95250</xdr:rowOff>
    </xdr:from>
    <xdr:to>
      <xdr:col>3</xdr:col>
      <xdr:colOff>95249</xdr:colOff>
      <xdr:row>4</xdr:row>
      <xdr:rowOff>99523</xdr:rowOff>
    </xdr:to>
    <xdr:pic>
      <xdr:nvPicPr>
        <xdr:cNvPr id="4" name="0 Imagen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311" y="95250"/>
          <a:ext cx="1166814" cy="613873"/>
        </a:xfrm>
        <a:prstGeom prst="rect">
          <a:avLst/>
        </a:prstGeom>
      </xdr:spPr>
    </xdr:pic>
    <xdr:clientData/>
  </xdr:twoCellAnchor>
  <xdr:twoCellAnchor editAs="oneCell">
    <xdr:from>
      <xdr:col>1</xdr:col>
      <xdr:colOff>759619</xdr:colOff>
      <xdr:row>12</xdr:row>
      <xdr:rowOff>0</xdr:rowOff>
    </xdr:from>
    <xdr:to>
      <xdr:col>1</xdr:col>
      <xdr:colOff>762000</xdr:colOff>
      <xdr:row>42</xdr:row>
      <xdr:rowOff>955569</xdr:rowOff>
    </xdr:to>
    <xdr:pic>
      <xdr:nvPicPr>
        <xdr:cNvPr id="6" name="1 Imagen" descr="desa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264444" y="3267075"/>
          <a:ext cx="2381" cy="49137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892967</xdr:colOff>
      <xdr:row>12</xdr:row>
      <xdr:rowOff>0</xdr:rowOff>
    </xdr:from>
    <xdr:to>
      <xdr:col>1</xdr:col>
      <xdr:colOff>893152</xdr:colOff>
      <xdr:row>14</xdr:row>
      <xdr:rowOff>158360</xdr:rowOff>
    </xdr:to>
    <xdr:pic>
      <xdr:nvPicPr>
        <xdr:cNvPr id="7" name="4 Imagen" descr="desa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397792" y="3267075"/>
          <a:ext cx="185" cy="3795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498661</xdr:colOff>
      <xdr:row>0</xdr:row>
      <xdr:rowOff>36419</xdr:rowOff>
    </xdr:from>
    <xdr:to>
      <xdr:col>4</xdr:col>
      <xdr:colOff>881928</xdr:colOff>
      <xdr:row>4</xdr:row>
      <xdr:rowOff>134972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1502" y="36419"/>
          <a:ext cx="1560903" cy="78262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648907</xdr:colOff>
      <xdr:row>0</xdr:row>
      <xdr:rowOff>0</xdr:rowOff>
    </xdr:from>
    <xdr:to>
      <xdr:col>10</xdr:col>
      <xdr:colOff>247955</xdr:colOff>
      <xdr:row>4</xdr:row>
      <xdr:rowOff>92950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4824" y="0"/>
          <a:ext cx="1546381" cy="77028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3067117</xdr:colOff>
      <xdr:row>0</xdr:row>
      <xdr:rowOff>24893</xdr:rowOff>
    </xdr:from>
    <xdr:to>
      <xdr:col>2</xdr:col>
      <xdr:colOff>671690</xdr:colOff>
      <xdr:row>3</xdr:row>
      <xdr:rowOff>190500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1967" y="24893"/>
          <a:ext cx="1471723" cy="78473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1924049</xdr:colOff>
      <xdr:row>0</xdr:row>
      <xdr:rowOff>38100</xdr:rowOff>
    </xdr:from>
    <xdr:to>
      <xdr:col>3</xdr:col>
      <xdr:colOff>3495532</xdr:colOff>
      <xdr:row>4</xdr:row>
      <xdr:rowOff>9525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0924" y="38100"/>
          <a:ext cx="1571483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6"/>
  <sheetViews>
    <sheetView view="pageBreakPreview" zoomScaleNormal="100" zoomScaleSheetLayoutView="100" workbookViewId="0">
      <selection activeCell="E24" sqref="E24"/>
    </sheetView>
  </sheetViews>
  <sheetFormatPr baseColWidth="10" defaultColWidth="11.453125" defaultRowHeight="12.5"/>
  <cols>
    <col min="1" max="1" width="4.81640625" style="81" customWidth="1"/>
    <col min="2" max="2" width="78.26953125" style="80" customWidth="1"/>
    <col min="3" max="3" width="45.54296875" style="80" customWidth="1"/>
    <col min="4" max="6" width="39.453125" style="87" customWidth="1"/>
    <col min="7" max="11" width="11.453125" style="80"/>
    <col min="12" max="12" width="112.26953125" style="80" customWidth="1"/>
    <col min="13" max="16384" width="11.453125" style="80"/>
  </cols>
  <sheetData>
    <row r="2" spans="1:12" ht="15.75" customHeight="1"/>
    <row r="6" spans="1:12" s="83" customFormat="1" ht="13">
      <c r="A6" s="374" t="s">
        <v>82</v>
      </c>
      <c r="B6" s="375"/>
      <c r="C6" s="375"/>
      <c r="D6" s="89"/>
      <c r="E6" s="89"/>
      <c r="F6" s="89"/>
    </row>
    <row r="7" spans="1:12" s="83" customFormat="1" ht="7.5" customHeight="1">
      <c r="A7" s="89"/>
      <c r="B7" s="89"/>
      <c r="C7" s="89"/>
      <c r="D7" s="89"/>
      <c r="E7" s="89"/>
      <c r="F7" s="89"/>
    </row>
    <row r="8" spans="1:12" s="83" customFormat="1" ht="13">
      <c r="A8" s="376" t="s">
        <v>138</v>
      </c>
      <c r="B8" s="376"/>
      <c r="C8" s="376"/>
      <c r="D8" s="88"/>
      <c r="E8" s="88"/>
      <c r="F8" s="88"/>
    </row>
    <row r="9" spans="1:12" s="83" customFormat="1" ht="7.5" customHeight="1">
      <c r="A9" s="89"/>
      <c r="B9" s="89"/>
      <c r="C9" s="89"/>
      <c r="D9" s="89"/>
      <c r="E9" s="89"/>
      <c r="F9" s="89"/>
    </row>
    <row r="10" spans="1:12" s="83" customFormat="1" ht="12.75" customHeight="1">
      <c r="A10" s="376" t="s">
        <v>139</v>
      </c>
      <c r="B10" s="376"/>
      <c r="C10" s="376"/>
      <c r="D10" s="106"/>
      <c r="E10" s="106"/>
      <c r="F10" s="106"/>
      <c r="L10" s="107" t="str">
        <f>A10</f>
        <v>"Construir obras complementarias del alcantarillado de la centralidad del corregimiento San Sebastián de Palmitas"</v>
      </c>
    </row>
    <row r="11" spans="1:12" s="83" customFormat="1" ht="6.75" customHeight="1">
      <c r="A11" s="89"/>
      <c r="B11" s="89"/>
      <c r="C11" s="89"/>
      <c r="D11" s="89"/>
      <c r="E11" s="89"/>
      <c r="F11" s="89"/>
    </row>
    <row r="12" spans="1:12" s="83" customFormat="1" ht="13">
      <c r="A12" s="376" t="s">
        <v>51</v>
      </c>
      <c r="B12" s="376"/>
      <c r="C12" s="376"/>
      <c r="D12" s="88"/>
      <c r="E12" s="88"/>
      <c r="F12" s="88"/>
    </row>
    <row r="13" spans="1:12" s="83" customFormat="1" ht="13.5" thickBot="1">
      <c r="A13" s="89"/>
      <c r="B13" s="89"/>
      <c r="C13" s="89"/>
      <c r="D13" s="89"/>
      <c r="E13" s="89"/>
      <c r="F13" s="89"/>
    </row>
    <row r="14" spans="1:12" s="83" customFormat="1" ht="16.5" customHeight="1">
      <c r="A14" s="377"/>
      <c r="B14" s="379" t="s">
        <v>50</v>
      </c>
      <c r="C14" s="379" t="s">
        <v>53</v>
      </c>
      <c r="D14" s="108"/>
      <c r="E14" s="108"/>
      <c r="F14" s="108"/>
    </row>
    <row r="15" spans="1:12" s="82" customFormat="1" ht="16.5" customHeight="1">
      <c r="A15" s="378"/>
      <c r="B15" s="380"/>
      <c r="C15" s="380"/>
      <c r="D15" s="108"/>
      <c r="E15" s="108"/>
      <c r="F15" s="108"/>
    </row>
    <row r="16" spans="1:12" s="82" customFormat="1" ht="14">
      <c r="A16" s="204">
        <v>1</v>
      </c>
      <c r="B16" s="340" t="s">
        <v>132</v>
      </c>
      <c r="C16" s="205"/>
      <c r="D16" s="108"/>
      <c r="E16" s="108"/>
      <c r="F16" s="108"/>
    </row>
    <row r="17" spans="1:6" s="82" customFormat="1" ht="25">
      <c r="A17" s="204">
        <v>2</v>
      </c>
      <c r="B17" s="206" t="s">
        <v>137</v>
      </c>
      <c r="C17" s="205"/>
      <c r="D17" s="108"/>
      <c r="E17" s="108"/>
      <c r="F17" s="108"/>
    </row>
    <row r="18" spans="1:6" s="82" customFormat="1" ht="14">
      <c r="A18" s="204">
        <v>3</v>
      </c>
      <c r="B18" s="341" t="s">
        <v>133</v>
      </c>
      <c r="C18" s="205"/>
      <c r="D18" s="108"/>
      <c r="E18" s="108"/>
      <c r="F18" s="108"/>
    </row>
    <row r="19" spans="1:6" s="82" customFormat="1" ht="14">
      <c r="A19" s="204">
        <v>4</v>
      </c>
      <c r="B19" s="340" t="s">
        <v>134</v>
      </c>
      <c r="C19" s="205"/>
      <c r="D19" s="108"/>
      <c r="E19" s="108"/>
      <c r="F19" s="108"/>
    </row>
    <row r="20" spans="1:6" s="82" customFormat="1" ht="14">
      <c r="A20" s="204">
        <v>5</v>
      </c>
      <c r="B20" s="341" t="s">
        <v>135</v>
      </c>
      <c r="C20" s="205"/>
      <c r="D20" s="108"/>
      <c r="E20" s="108"/>
      <c r="F20" s="108"/>
    </row>
    <row r="21" spans="1:6" s="82" customFormat="1" ht="14">
      <c r="A21" s="204">
        <v>6</v>
      </c>
      <c r="B21" s="342" t="s">
        <v>136</v>
      </c>
      <c r="C21" s="205"/>
      <c r="D21" s="108"/>
      <c r="E21" s="108"/>
      <c r="F21" s="108"/>
    </row>
    <row r="22" spans="1:6" ht="12.75" customHeight="1">
      <c r="B22" s="86"/>
    </row>
    <row r="23" spans="1:6">
      <c r="B23" s="86"/>
    </row>
    <row r="26" spans="1:6" ht="12.75" customHeight="1"/>
    <row r="28" spans="1:6" ht="12.75" customHeight="1"/>
    <row r="36" ht="12.75" customHeight="1"/>
  </sheetData>
  <sheetProtection algorithmName="SHA-512" hashValue="NwjjYRl6y9FQ8NsjuAtVq8LoKBCzKfAf74FntCGFr4sAvW7myncSd3vGSpgJyT8KTsYDtRxs0vexOXT590hKIw==" saltValue="In2yPO9zFK/v5YBa/kkKLw==" spinCount="100000" sheet="1" objects="1" scenarios="1"/>
  <autoFilter ref="A15:C15" xr:uid="{00000000-0009-0000-0000-000000000000}">
    <sortState xmlns:xlrd2="http://schemas.microsoft.com/office/spreadsheetml/2017/richdata2" ref="A22:M48">
      <sortCondition ref="A14:A32"/>
    </sortState>
  </autoFilter>
  <mergeCells count="7">
    <mergeCell ref="A6:C6"/>
    <mergeCell ref="A8:C8"/>
    <mergeCell ref="A10:C10"/>
    <mergeCell ref="A12:C12"/>
    <mergeCell ref="A14:A15"/>
    <mergeCell ref="B14:B15"/>
    <mergeCell ref="C14:C15"/>
  </mergeCells>
  <printOptions horizontalCentered="1"/>
  <pageMargins left="0.19685039370078741" right="0.19685039370078741" top="0.59055118110236227" bottom="0.78740157480314965" header="0" footer="0"/>
  <pageSetup paperSize="3" scale="67" orientation="portrait" r:id="rId1"/>
  <headerFooter alignWithMargins="0"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F30"/>
  <sheetViews>
    <sheetView view="pageBreakPreview" zoomScale="60" zoomScaleNormal="100" workbookViewId="0">
      <selection activeCell="K51" sqref="K51"/>
    </sheetView>
  </sheetViews>
  <sheetFormatPr baseColWidth="10" defaultColWidth="11.453125" defaultRowHeight="14.5"/>
  <cols>
    <col min="1" max="1" width="8.81640625" style="2" customWidth="1"/>
    <col min="2" max="6" width="26.7265625" style="2" customWidth="1"/>
    <col min="7" max="16384" width="11.453125" style="2"/>
  </cols>
  <sheetData>
    <row r="4" spans="1:6" s="4" customFormat="1" ht="15.5">
      <c r="A4" s="381"/>
      <c r="B4" s="381"/>
      <c r="C4" s="381"/>
      <c r="D4" s="381"/>
      <c r="E4" s="381"/>
      <c r="F4" s="381"/>
    </row>
    <row r="5" spans="1:6" s="4" customFormat="1" ht="15.5"/>
    <row r="6" spans="1:6" s="4" customFormat="1" ht="15.5">
      <c r="A6" s="381" t="s">
        <v>4</v>
      </c>
      <c r="B6" s="381"/>
      <c r="C6" s="381"/>
      <c r="D6" s="381"/>
      <c r="E6" s="381"/>
      <c r="F6" s="381"/>
    </row>
    <row r="7" spans="1:6" s="5" customFormat="1" ht="6.75" customHeight="1"/>
    <row r="8" spans="1:6" s="6" customFormat="1" ht="20">
      <c r="A8" s="381" t="s">
        <v>45</v>
      </c>
      <c r="B8" s="381"/>
      <c r="C8" s="381"/>
      <c r="D8" s="381"/>
      <c r="E8" s="381"/>
      <c r="F8" s="381"/>
    </row>
    <row r="9" spans="1:6" s="7" customFormat="1" ht="22.5">
      <c r="A9" s="381" t="s">
        <v>8</v>
      </c>
      <c r="B9" s="381"/>
      <c r="C9" s="381"/>
      <c r="D9" s="381"/>
      <c r="E9" s="381"/>
      <c r="F9" s="381"/>
    </row>
    <row r="10" spans="1:6" ht="6.75" customHeight="1" thickBot="1">
      <c r="A10" s="8"/>
      <c r="B10" s="8"/>
      <c r="C10" s="8"/>
      <c r="D10" s="8"/>
      <c r="E10" s="8"/>
      <c r="F10" s="8"/>
    </row>
    <row r="11" spans="1:6" ht="25.5" thickBot="1">
      <c r="A11" s="9" t="s">
        <v>2</v>
      </c>
      <c r="B11" s="10" t="s">
        <v>5</v>
      </c>
      <c r="C11" s="11" t="s">
        <v>9</v>
      </c>
      <c r="D11" s="11" t="s">
        <v>46</v>
      </c>
      <c r="E11" s="11" t="s">
        <v>10</v>
      </c>
      <c r="F11" s="12" t="s">
        <v>11</v>
      </c>
    </row>
    <row r="12" spans="1:6" ht="20.149999999999999" customHeight="1">
      <c r="A12" s="13"/>
      <c r="B12" s="14"/>
      <c r="C12" s="14"/>
      <c r="D12" s="14"/>
      <c r="E12" s="14"/>
      <c r="F12" s="15"/>
    </row>
    <row r="13" spans="1:6" ht="20.149999999999999" customHeight="1">
      <c r="A13" s="16"/>
      <c r="B13" s="17"/>
      <c r="C13" s="17"/>
      <c r="D13" s="17"/>
      <c r="E13" s="17"/>
      <c r="F13" s="18"/>
    </row>
    <row r="14" spans="1:6" ht="20.149999999999999" customHeight="1">
      <c r="A14" s="16"/>
      <c r="B14" s="17"/>
      <c r="C14" s="17"/>
      <c r="D14" s="17"/>
      <c r="E14" s="17"/>
      <c r="F14" s="18"/>
    </row>
    <row r="15" spans="1:6" ht="20.149999999999999" customHeight="1">
      <c r="A15" s="16"/>
      <c r="B15" s="17"/>
      <c r="C15" s="17"/>
      <c r="D15" s="17"/>
      <c r="E15" s="17"/>
      <c r="F15" s="18"/>
    </row>
    <row r="16" spans="1:6" ht="20.149999999999999" customHeight="1">
      <c r="A16" s="16"/>
      <c r="B16" s="17"/>
      <c r="C16" s="17"/>
      <c r="D16" s="17"/>
      <c r="E16" s="17"/>
      <c r="F16" s="18"/>
    </row>
    <row r="17" spans="1:6" ht="20.149999999999999" customHeight="1">
      <c r="A17" s="16"/>
      <c r="B17" s="17"/>
      <c r="C17" s="17"/>
      <c r="D17" s="17"/>
      <c r="E17" s="17"/>
      <c r="F17" s="18"/>
    </row>
    <row r="18" spans="1:6" ht="20.149999999999999" customHeight="1">
      <c r="A18" s="16"/>
      <c r="B18" s="17"/>
      <c r="C18" s="17"/>
      <c r="D18" s="17"/>
      <c r="E18" s="17"/>
      <c r="F18" s="18"/>
    </row>
    <row r="19" spans="1:6" ht="20.149999999999999" customHeight="1">
      <c r="A19" s="16"/>
      <c r="B19" s="17"/>
      <c r="C19" s="17"/>
      <c r="D19" s="17"/>
      <c r="E19" s="17"/>
      <c r="F19" s="18"/>
    </row>
    <row r="20" spans="1:6">
      <c r="A20" s="16"/>
      <c r="B20" s="17"/>
      <c r="C20" s="17"/>
      <c r="D20" s="17"/>
      <c r="E20" s="17"/>
      <c r="F20" s="18"/>
    </row>
    <row r="21" spans="1:6" ht="15" thickBot="1">
      <c r="A21" s="19"/>
      <c r="B21" s="20"/>
      <c r="C21" s="20"/>
      <c r="D21" s="20"/>
      <c r="E21" s="20"/>
      <c r="F21" s="21"/>
    </row>
    <row r="26" spans="1:6">
      <c r="A26" s="1"/>
      <c r="B26" s="1"/>
      <c r="C26" s="1"/>
      <c r="E26" s="1"/>
      <c r="F26" s="1"/>
    </row>
    <row r="27" spans="1:6" ht="15.5">
      <c r="A27" s="3" t="s">
        <v>6</v>
      </c>
      <c r="B27" s="3"/>
      <c r="C27" s="3"/>
      <c r="D27" s="3"/>
      <c r="E27" s="3" t="s">
        <v>7</v>
      </c>
      <c r="F27" s="3"/>
    </row>
    <row r="28" spans="1:6" ht="15.5">
      <c r="A28" s="3"/>
      <c r="B28" s="3"/>
      <c r="C28" s="3"/>
      <c r="D28" s="3"/>
      <c r="E28" s="3"/>
      <c r="F28" s="3"/>
    </row>
    <row r="29" spans="1:6" ht="15.5">
      <c r="A29" s="3"/>
      <c r="B29" s="3"/>
      <c r="C29" s="3"/>
      <c r="D29" s="3"/>
      <c r="E29" s="3"/>
      <c r="F29" s="3"/>
    </row>
    <row r="30" spans="1:6" ht="15.5">
      <c r="A30" s="3"/>
      <c r="B30" s="3"/>
      <c r="C30" s="3"/>
      <c r="D30" s="3"/>
      <c r="E30" s="3"/>
      <c r="F30" s="3"/>
    </row>
  </sheetData>
  <mergeCells count="4">
    <mergeCell ref="A4:F4"/>
    <mergeCell ref="A6:F6"/>
    <mergeCell ref="A8:F8"/>
    <mergeCell ref="A9:F9"/>
  </mergeCells>
  <printOptions horizontalCentered="1"/>
  <pageMargins left="0.70866141732283472" right="0.70866141732283472" top="0.74803149606299213" bottom="0.74803149606299213" header="0.31496062992125984" footer="0.31496062992125984"/>
  <pageSetup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G55"/>
  <sheetViews>
    <sheetView view="pageBreakPreview" topLeftCell="A10" zoomScaleNormal="100" zoomScaleSheetLayoutView="100" workbookViewId="0">
      <selection activeCell="M50" sqref="M50"/>
    </sheetView>
  </sheetViews>
  <sheetFormatPr baseColWidth="10" defaultColWidth="11.453125" defaultRowHeight="14.5"/>
  <cols>
    <col min="1" max="16384" width="11.453125" style="22"/>
  </cols>
  <sheetData>
    <row r="5" spans="1:7" ht="8.25" customHeight="1"/>
    <row r="6" spans="1:7" ht="15.5">
      <c r="A6" s="381" t="s">
        <v>4</v>
      </c>
      <c r="B6" s="381"/>
      <c r="C6" s="381"/>
      <c r="D6" s="381"/>
      <c r="E6" s="381"/>
      <c r="F6" s="381"/>
      <c r="G6" s="381"/>
    </row>
    <row r="7" spans="1:7" ht="6" customHeight="1">
      <c r="A7" s="23"/>
      <c r="B7" s="68"/>
      <c r="C7" s="68"/>
      <c r="D7" s="68"/>
      <c r="E7" s="68"/>
      <c r="F7" s="68"/>
      <c r="G7" s="68"/>
    </row>
    <row r="8" spans="1:7" s="24" customFormat="1" ht="20">
      <c r="A8" s="381" t="s">
        <v>12</v>
      </c>
      <c r="B8" s="381"/>
      <c r="C8" s="381"/>
      <c r="D8" s="381"/>
      <c r="E8" s="381"/>
      <c r="F8" s="381"/>
      <c r="G8" s="381"/>
    </row>
    <row r="9" spans="1:7" s="24" customFormat="1" ht="20">
      <c r="A9" s="381" t="s">
        <v>13</v>
      </c>
      <c r="B9" s="381"/>
      <c r="C9" s="381"/>
      <c r="D9" s="381"/>
      <c r="E9" s="381"/>
      <c r="F9" s="381"/>
      <c r="G9" s="381"/>
    </row>
    <row r="10" spans="1:7" s="25" customFormat="1" ht="7.5" customHeight="1" thickBot="1">
      <c r="A10" s="388"/>
      <c r="B10" s="388"/>
      <c r="C10" s="381"/>
      <c r="D10" s="389"/>
      <c r="E10" s="389"/>
      <c r="F10" s="389"/>
      <c r="G10" s="389"/>
    </row>
    <row r="11" spans="1:7" s="28" customFormat="1" ht="10.5">
      <c r="A11" s="26" t="s">
        <v>14</v>
      </c>
      <c r="B11" s="67"/>
      <c r="C11" s="27"/>
      <c r="D11" s="26" t="s">
        <v>15</v>
      </c>
      <c r="E11" s="67"/>
      <c r="F11" s="67"/>
      <c r="G11" s="27"/>
    </row>
    <row r="12" spans="1:7" s="28" customFormat="1" ht="15.75" customHeight="1" thickBot="1">
      <c r="A12" s="382"/>
      <c r="B12" s="383"/>
      <c r="C12" s="384"/>
      <c r="D12" s="382"/>
      <c r="E12" s="383"/>
      <c r="F12" s="383"/>
      <c r="G12" s="384"/>
    </row>
    <row r="13" spans="1:7" s="28" customFormat="1" ht="10.5">
      <c r="A13" s="26" t="s">
        <v>16</v>
      </c>
      <c r="B13" s="67"/>
      <c r="C13" s="67"/>
      <c r="D13" s="67"/>
      <c r="E13" s="27"/>
      <c r="F13" s="30" t="s">
        <v>17</v>
      </c>
      <c r="G13" s="29"/>
    </row>
    <row r="14" spans="1:7" s="28" customFormat="1" ht="15.75" customHeight="1" thickBot="1">
      <c r="A14" s="382"/>
      <c r="B14" s="383"/>
      <c r="C14" s="383"/>
      <c r="D14" s="383"/>
      <c r="E14" s="384"/>
      <c r="F14" s="32" t="s">
        <v>18</v>
      </c>
      <c r="G14" s="31"/>
    </row>
    <row r="15" spans="1:7" s="25" customFormat="1" ht="10.5">
      <c r="A15" s="28"/>
      <c r="C15" s="28"/>
      <c r="D15" s="28"/>
    </row>
    <row r="16" spans="1:7" s="25" customFormat="1" ht="13.5" thickBot="1">
      <c r="A16" s="33" t="s">
        <v>19</v>
      </c>
    </row>
    <row r="17" spans="1:7" s="25" customFormat="1" ht="10">
      <c r="A17" s="34" t="s">
        <v>0</v>
      </c>
      <c r="B17" s="35"/>
      <c r="C17" s="36" t="s">
        <v>20</v>
      </c>
      <c r="D17" s="36" t="s">
        <v>21</v>
      </c>
      <c r="E17" s="36" t="s">
        <v>22</v>
      </c>
      <c r="F17" s="66" t="s">
        <v>23</v>
      </c>
      <c r="G17" s="69" t="s">
        <v>24</v>
      </c>
    </row>
    <row r="18" spans="1:7" s="25" customFormat="1" ht="10">
      <c r="A18" s="38"/>
      <c r="B18" s="39"/>
      <c r="C18" s="39"/>
      <c r="D18" s="39"/>
      <c r="E18" s="39"/>
      <c r="F18" s="61"/>
      <c r="G18" s="70"/>
    </row>
    <row r="19" spans="1:7" s="25" customFormat="1" ht="10">
      <c r="A19" s="42"/>
      <c r="B19" s="43"/>
      <c r="C19" s="43"/>
      <c r="D19" s="43"/>
      <c r="E19" s="43"/>
      <c r="F19" s="62"/>
      <c r="G19" s="71"/>
    </row>
    <row r="20" spans="1:7" s="25" customFormat="1" ht="10">
      <c r="A20" s="42"/>
      <c r="B20" s="43"/>
      <c r="C20" s="43"/>
      <c r="D20" s="43"/>
      <c r="E20" s="43"/>
      <c r="F20" s="62"/>
      <c r="G20" s="71"/>
    </row>
    <row r="21" spans="1:7" s="25" customFormat="1" ht="10.5" thickBot="1">
      <c r="A21" s="45"/>
      <c r="B21" s="46"/>
      <c r="C21" s="46"/>
      <c r="D21" s="46"/>
      <c r="E21" s="46"/>
      <c r="F21" s="63"/>
      <c r="G21" s="64"/>
    </row>
    <row r="22" spans="1:7" s="25" customFormat="1" ht="11" thickBot="1">
      <c r="F22" s="48" t="s">
        <v>25</v>
      </c>
      <c r="G22" s="49"/>
    </row>
    <row r="23" spans="1:7" s="25" customFormat="1" ht="13.5" thickBot="1">
      <c r="A23" s="33" t="s">
        <v>26</v>
      </c>
    </row>
    <row r="24" spans="1:7" s="25" customFormat="1" ht="10">
      <c r="A24" s="385" t="s">
        <v>0</v>
      </c>
      <c r="B24" s="387"/>
      <c r="C24" s="36" t="s">
        <v>27</v>
      </c>
      <c r="D24" s="36" t="s">
        <v>28</v>
      </c>
      <c r="E24" s="36" t="s">
        <v>3</v>
      </c>
      <c r="F24" s="37" t="s">
        <v>23</v>
      </c>
      <c r="G24" s="69" t="s">
        <v>24</v>
      </c>
    </row>
    <row r="25" spans="1:7" s="25" customFormat="1" ht="10">
      <c r="A25" s="38"/>
      <c r="B25" s="39"/>
      <c r="C25" s="39"/>
      <c r="D25" s="39"/>
      <c r="E25" s="39"/>
      <c r="F25" s="40"/>
      <c r="G25" s="70"/>
    </row>
    <row r="26" spans="1:7" s="25" customFormat="1" ht="10">
      <c r="A26" s="42"/>
      <c r="B26" s="43"/>
      <c r="C26" s="43"/>
      <c r="D26" s="43"/>
      <c r="E26" s="43"/>
      <c r="F26" s="44"/>
      <c r="G26" s="71"/>
    </row>
    <row r="27" spans="1:7" s="25" customFormat="1" ht="10">
      <c r="A27" s="42"/>
      <c r="B27" s="43"/>
      <c r="C27" s="43"/>
      <c r="D27" s="43"/>
      <c r="E27" s="43"/>
      <c r="F27" s="44"/>
      <c r="G27" s="71"/>
    </row>
    <row r="28" spans="1:7" s="25" customFormat="1" ht="10.5" thickBot="1">
      <c r="A28" s="45"/>
      <c r="B28" s="46"/>
      <c r="C28" s="46"/>
      <c r="D28" s="46"/>
      <c r="E28" s="46"/>
      <c r="F28" s="47"/>
      <c r="G28" s="64"/>
    </row>
    <row r="29" spans="1:7" s="25" customFormat="1" ht="11" thickBot="1">
      <c r="F29" s="48" t="s">
        <v>25</v>
      </c>
      <c r="G29" s="49"/>
    </row>
    <row r="30" spans="1:7" s="25" customFormat="1" ht="13.5" thickBot="1">
      <c r="A30" s="33" t="s">
        <v>29</v>
      </c>
    </row>
    <row r="31" spans="1:7" s="25" customFormat="1" ht="12">
      <c r="A31" s="50" t="s">
        <v>30</v>
      </c>
      <c r="B31" s="35" t="s">
        <v>31</v>
      </c>
      <c r="C31" s="36" t="s">
        <v>32</v>
      </c>
      <c r="D31" s="36" t="s">
        <v>33</v>
      </c>
      <c r="E31" s="36" t="s">
        <v>34</v>
      </c>
      <c r="F31" s="37" t="s">
        <v>23</v>
      </c>
      <c r="G31" s="69" t="s">
        <v>24</v>
      </c>
    </row>
    <row r="32" spans="1:7" s="25" customFormat="1" ht="10">
      <c r="A32" s="51"/>
      <c r="B32" s="39"/>
      <c r="C32" s="39"/>
      <c r="D32" s="39"/>
      <c r="E32" s="39"/>
      <c r="F32" s="40"/>
      <c r="G32" s="70"/>
    </row>
    <row r="33" spans="1:7" s="25" customFormat="1" ht="10">
      <c r="A33" s="72"/>
      <c r="B33" s="73"/>
      <c r="C33" s="73"/>
      <c r="D33" s="73"/>
      <c r="E33" s="73"/>
      <c r="F33" s="41"/>
      <c r="G33" s="71"/>
    </row>
    <row r="34" spans="1:7" s="25" customFormat="1" ht="10">
      <c r="A34" s="52"/>
      <c r="B34" s="43"/>
      <c r="C34" s="43"/>
      <c r="D34" s="43"/>
      <c r="E34" s="43"/>
      <c r="F34" s="44"/>
      <c r="G34" s="71"/>
    </row>
    <row r="35" spans="1:7" s="25" customFormat="1" ht="10.5" thickBot="1">
      <c r="A35" s="53"/>
      <c r="B35" s="46"/>
      <c r="C35" s="46"/>
      <c r="D35" s="46"/>
      <c r="E35" s="46"/>
      <c r="F35" s="47"/>
      <c r="G35" s="64"/>
    </row>
    <row r="36" spans="1:7" s="25" customFormat="1" ht="11" thickBot="1">
      <c r="F36" s="48" t="s">
        <v>25</v>
      </c>
      <c r="G36" s="49"/>
    </row>
    <row r="37" spans="1:7" s="25" customFormat="1" ht="13.5" thickBot="1">
      <c r="A37" s="33" t="s">
        <v>35</v>
      </c>
    </row>
    <row r="38" spans="1:7" s="25" customFormat="1" ht="10">
      <c r="A38" s="54" t="s">
        <v>36</v>
      </c>
      <c r="B38" s="36" t="s">
        <v>37</v>
      </c>
      <c r="C38" s="36" t="s">
        <v>38</v>
      </c>
      <c r="D38" s="55" t="s">
        <v>39</v>
      </c>
      <c r="E38" s="37" t="s">
        <v>22</v>
      </c>
      <c r="F38" s="37" t="s">
        <v>23</v>
      </c>
      <c r="G38" s="69" t="s">
        <v>24</v>
      </c>
    </row>
    <row r="39" spans="1:7" s="25" customFormat="1" ht="10">
      <c r="A39" s="51"/>
      <c r="B39" s="39"/>
      <c r="C39" s="39"/>
      <c r="D39" s="39"/>
      <c r="E39" s="39"/>
      <c r="F39" s="40"/>
      <c r="G39" s="70"/>
    </row>
    <row r="40" spans="1:7" s="25" customFormat="1" ht="10">
      <c r="A40" s="52"/>
      <c r="B40" s="43"/>
      <c r="C40" s="43"/>
      <c r="D40" s="43"/>
      <c r="E40" s="43"/>
      <c r="F40" s="44"/>
      <c r="G40" s="71"/>
    </row>
    <row r="41" spans="1:7" s="25" customFormat="1" ht="10">
      <c r="A41" s="52"/>
      <c r="B41" s="43"/>
      <c r="C41" s="43"/>
      <c r="D41" s="43"/>
      <c r="E41" s="43"/>
      <c r="F41" s="44"/>
      <c r="G41" s="71"/>
    </row>
    <row r="42" spans="1:7" s="25" customFormat="1" ht="10.5" thickBot="1">
      <c r="A42" s="53"/>
      <c r="B42" s="46"/>
      <c r="C42" s="46"/>
      <c r="D42" s="46"/>
      <c r="E42" s="46"/>
      <c r="F42" s="47"/>
      <c r="G42" s="64"/>
    </row>
    <row r="43" spans="1:7" s="25" customFormat="1" ht="11" thickBot="1">
      <c r="F43" s="48" t="s">
        <v>25</v>
      </c>
      <c r="G43" s="49"/>
    </row>
    <row r="44" spans="1:7" s="25" customFormat="1" ht="10.5" thickBot="1">
      <c r="F44" s="56"/>
    </row>
    <row r="45" spans="1:7" s="25" customFormat="1" ht="11" thickBot="1">
      <c r="D45" s="57" t="s">
        <v>40</v>
      </c>
      <c r="E45" s="58"/>
      <c r="F45" s="58"/>
      <c r="G45" s="49"/>
    </row>
    <row r="46" spans="1:7" s="25" customFormat="1" ht="13.5" thickBot="1">
      <c r="A46" s="33" t="s">
        <v>41</v>
      </c>
    </row>
    <row r="47" spans="1:7" s="25" customFormat="1" ht="10">
      <c r="A47" s="385" t="s">
        <v>0</v>
      </c>
      <c r="B47" s="386"/>
      <c r="C47" s="386"/>
      <c r="D47" s="387"/>
      <c r="E47" s="59" t="s">
        <v>42</v>
      </c>
      <c r="F47" s="60" t="s">
        <v>43</v>
      </c>
      <c r="G47" s="69" t="s">
        <v>24</v>
      </c>
    </row>
    <row r="48" spans="1:7" s="25" customFormat="1" ht="10">
      <c r="A48" s="74"/>
      <c r="B48" s="75"/>
      <c r="C48" s="75"/>
      <c r="D48" s="76"/>
      <c r="E48" s="39"/>
      <c r="F48" s="40"/>
      <c r="G48" s="70"/>
    </row>
    <row r="49" spans="1:7" s="25" customFormat="1" ht="10">
      <c r="A49" s="42"/>
      <c r="B49" s="62"/>
      <c r="C49" s="62"/>
      <c r="D49" s="43"/>
      <c r="E49" s="43"/>
      <c r="F49" s="44"/>
      <c r="G49" s="71"/>
    </row>
    <row r="50" spans="1:7" s="25" customFormat="1" ht="10">
      <c r="A50" s="42"/>
      <c r="B50" s="62"/>
      <c r="C50" s="62"/>
      <c r="D50" s="43"/>
      <c r="E50" s="43"/>
      <c r="F50" s="44"/>
      <c r="G50" s="71"/>
    </row>
    <row r="51" spans="1:7" s="25" customFormat="1" ht="10.5" thickBot="1">
      <c r="A51" s="77"/>
      <c r="B51" s="78"/>
      <c r="C51" s="78"/>
      <c r="D51" s="79"/>
      <c r="E51" s="46"/>
      <c r="F51" s="47"/>
      <c r="G51" s="64"/>
    </row>
    <row r="52" spans="1:7" s="25" customFormat="1" ht="11" thickBot="1">
      <c r="F52" s="48" t="s">
        <v>25</v>
      </c>
      <c r="G52" s="64"/>
    </row>
    <row r="53" spans="1:7" s="25" customFormat="1" ht="10.5" thickBot="1"/>
    <row r="54" spans="1:7" s="25" customFormat="1" ht="15" thickBot="1">
      <c r="A54" s="2"/>
      <c r="B54" s="65" t="s">
        <v>44</v>
      </c>
      <c r="C54" s="65"/>
      <c r="D54" s="65"/>
      <c r="E54" s="65"/>
      <c r="F54" s="58"/>
      <c r="G54" s="49"/>
    </row>
    <row r="55" spans="1:7" s="25" customFormat="1" ht="10.5">
      <c r="A55" s="28"/>
      <c r="C55" s="57"/>
      <c r="D55" s="58"/>
      <c r="E55" s="58"/>
      <c r="F55" s="58"/>
    </row>
  </sheetData>
  <protectedRanges>
    <protectedRange sqref="G54 G45 G22 A11:B14 A18:G21 A32:F35 A39:F42 A25:F28 G25:G29 G32:G36 G39:G43 G52 A48:G51 G12:G14 D12:F12 E13:F14" name="Rango1"/>
  </protectedRanges>
  <mergeCells count="10">
    <mergeCell ref="A14:E14"/>
    <mergeCell ref="A12:C12"/>
    <mergeCell ref="D12:G12"/>
    <mergeCell ref="A47:D47"/>
    <mergeCell ref="A6:G6"/>
    <mergeCell ref="A8:G8"/>
    <mergeCell ref="A9:G9"/>
    <mergeCell ref="A10:B10"/>
    <mergeCell ref="C10:G10"/>
    <mergeCell ref="A24:B24"/>
  </mergeCells>
  <printOptions horizontalCentered="1"/>
  <pageMargins left="0.70866141732283472" right="0.70866141732283472" top="0.39370078740157483" bottom="0.74803149606299213" header="0.31496062992125984" footer="0.31496062992125984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Z1048576"/>
  <sheetViews>
    <sheetView zoomScale="70" zoomScaleNormal="70" zoomScaleSheetLayoutView="104" workbookViewId="0">
      <pane xSplit="5" ySplit="12" topLeftCell="F13" activePane="bottomRight" state="frozen"/>
      <selection pane="topRight" activeCell="F1" sqref="F1"/>
      <selection pane="bottomLeft" activeCell="A14" sqref="A14"/>
      <selection pane="bottomRight" activeCell="A12" sqref="A12"/>
    </sheetView>
  </sheetViews>
  <sheetFormatPr baseColWidth="10" defaultColWidth="11.453125" defaultRowHeight="11.5" zeroHeight="1"/>
  <cols>
    <col min="1" max="1" width="13" style="92" customWidth="1"/>
    <col min="2" max="2" width="38.7265625" style="92" customWidth="1"/>
    <col min="3" max="3" width="8.26953125" style="93" customWidth="1"/>
    <col min="4" max="4" width="9.54296875" style="93" customWidth="1"/>
    <col min="5" max="5" width="19.26953125" style="94" bestFit="1" customWidth="1"/>
    <col min="6" max="6" width="21.81640625" style="94" customWidth="1"/>
    <col min="7" max="8" width="17.7265625" style="94" customWidth="1"/>
    <col min="9" max="9" width="23.1796875" style="94" bestFit="1" customWidth="1"/>
    <col min="10" max="24" width="23.1796875" style="94" customWidth="1"/>
    <col min="25" max="16384" width="11.453125" style="92"/>
  </cols>
  <sheetData>
    <row r="1" spans="1:24"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</row>
    <row r="2" spans="1:24"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</row>
    <row r="3" spans="1:24">
      <c r="A3" s="95"/>
      <c r="B3" s="95"/>
      <c r="C3" s="96"/>
      <c r="D3" s="97"/>
      <c r="E3" s="98"/>
      <c r="F3" s="99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</row>
    <row r="4" spans="1:24">
      <c r="A4" s="95"/>
      <c r="B4" s="95"/>
      <c r="C4" s="96"/>
      <c r="D4" s="97"/>
      <c r="E4" s="98"/>
      <c r="F4" s="99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</row>
    <row r="5" spans="1:24">
      <c r="A5" s="95"/>
      <c r="B5" s="95"/>
      <c r="C5" s="96"/>
      <c r="D5" s="97"/>
      <c r="E5" s="98"/>
      <c r="F5" s="99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</row>
    <row r="6" spans="1:24">
      <c r="A6" s="400" t="str">
        <f>+PROPONENTES!A6</f>
        <v>SECRETARÍA DE GESTIÓN Y CONTROL TERRITORIAL</v>
      </c>
      <c r="B6" s="401"/>
      <c r="C6" s="401"/>
      <c r="D6" s="401"/>
      <c r="E6" s="401"/>
      <c r="F6" s="4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</row>
    <row r="7" spans="1:24">
      <c r="A7" s="406" t="str">
        <f>PROPONENTES!A8:C8</f>
        <v>SELECCIÓN ABREVIADA DE MENOR CUANTÍA No. 9015314</v>
      </c>
      <c r="B7" s="406"/>
      <c r="C7" s="406"/>
      <c r="D7" s="406"/>
      <c r="E7" s="406"/>
      <c r="F7" s="406"/>
      <c r="G7" s="183"/>
      <c r="H7" s="141">
        <f>IF(I124="","",ABS(I7/I124))</f>
        <v>2.3772100560160361E-10</v>
      </c>
      <c r="I7" s="100">
        <f t="shared" ref="I7" si="0">IF(I124="","",I124-I117)</f>
        <v>-0.12099999189376831</v>
      </c>
      <c r="J7" s="183"/>
      <c r="K7" s="141">
        <f>IF(L124="","",ABS(L7/L124))</f>
        <v>0</v>
      </c>
      <c r="L7" s="100">
        <f t="shared" ref="L7" si="1">IF(L124="","",L124-L117)</f>
        <v>0</v>
      </c>
      <c r="M7" s="183"/>
      <c r="N7" s="141">
        <f>IF(O124="","",ABS(O7/O124))</f>
        <v>0</v>
      </c>
      <c r="O7" s="100">
        <f t="shared" ref="O7" si="2">IF(O124="","",O124-O117)</f>
        <v>0</v>
      </c>
      <c r="P7" s="183"/>
      <c r="Q7" s="141">
        <f>IF(R124="","",ABS(R7/R124))</f>
        <v>3.5981951431441902E-10</v>
      </c>
      <c r="R7" s="100">
        <f>IF(R124="","",R124-R117)</f>
        <v>0.18000000715255737</v>
      </c>
      <c r="S7" s="183"/>
      <c r="T7" s="141">
        <f>IF(U124="","",ABS(U7/U124))</f>
        <v>4.2820738140293862E-10</v>
      </c>
      <c r="U7" s="100">
        <f>IF(U124="","",U124-U117)</f>
        <v>0.21000003814697266</v>
      </c>
      <c r="V7" s="183"/>
      <c r="W7" s="141">
        <f>IF(X124="","",ABS(X7/X124))</f>
        <v>0.3289685884979448</v>
      </c>
      <c r="X7" s="100">
        <f>IF(X124="","",X124-X117)</f>
        <v>159465207.5</v>
      </c>
    </row>
    <row r="8" spans="1:24" ht="12" thickBot="1">
      <c r="A8" s="182"/>
      <c r="B8" s="182"/>
      <c r="C8" s="182"/>
      <c r="D8" s="182"/>
      <c r="E8" s="182"/>
      <c r="F8" s="182"/>
      <c r="G8" s="184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</row>
    <row r="9" spans="1:24" ht="31.5" customHeight="1" thickBot="1">
      <c r="A9" s="407" t="str">
        <f>PROPONENTES!A10:C10</f>
        <v>"Construir obras complementarias del alcantarillado de la centralidad del corregimiento San Sebastián de Palmitas"</v>
      </c>
      <c r="B9" s="408"/>
      <c r="C9" s="408"/>
      <c r="D9" s="408"/>
      <c r="E9" s="408"/>
      <c r="F9" s="409"/>
      <c r="G9" s="390" t="str">
        <f>LOOKUP(I11,PROPONENTES!$A:$A,PROPONENTES!$B:$B)</f>
        <v>C.T. 2 CONSTRUCCIONES S.A.S</v>
      </c>
      <c r="H9" s="391"/>
      <c r="I9" s="392"/>
      <c r="J9" s="390" t="str">
        <f>LOOKUP(L11,PROPONENTES!$A:$A,PROPONENTES!$B:$B)</f>
        <v>CONSORCIO OBRAS MC (COINAR - CONSULTORES INGENIEROS Y ARQUITECTOS LTDA (70%) y MATMAR CONSTRUCCIONES S.A.S. (30%))</v>
      </c>
      <c r="K9" s="391"/>
      <c r="L9" s="392"/>
      <c r="M9" s="390" t="str">
        <f>LOOKUP(O11,PROPONENTES!$A:$A,PROPONENTES!$B:$B)</f>
        <v>MEGACONSTRUCCIONES Y EQUIPOS S.A.S</v>
      </c>
      <c r="N9" s="391"/>
      <c r="O9" s="392"/>
      <c r="P9" s="390" t="str">
        <f>LOOKUP(R11,PROPONENTES!$A:$A,PROPONENTES!$B:$B)</f>
        <v>EMPRESA ASOCIATIVA DE TRABAJO UNIDOS AL FUTURO</v>
      </c>
      <c r="Q9" s="391"/>
      <c r="R9" s="392"/>
      <c r="S9" s="390" t="str">
        <f>LOOKUP(U11,PROPONENTES!$A:$A,PROPONENTES!$B:$B)</f>
        <v>DYA INGENIERIA SAS</v>
      </c>
      <c r="T9" s="391"/>
      <c r="U9" s="392"/>
      <c r="V9" s="390" t="str">
        <f>LOOKUP(X11,PROPONENTES!$A:$A,PROPONENTES!$B:$B)</f>
        <v>ESTORAQUES 20 SAS</v>
      </c>
      <c r="W9" s="391"/>
      <c r="X9" s="392"/>
    </row>
    <row r="10" spans="1:24" ht="17.25" customHeight="1" thickBot="1">
      <c r="A10" s="402" t="s">
        <v>47</v>
      </c>
      <c r="B10" s="403"/>
      <c r="C10" s="403"/>
      <c r="D10" s="403"/>
      <c r="E10" s="403"/>
      <c r="F10" s="404"/>
      <c r="G10" s="393"/>
      <c r="H10" s="394"/>
      <c r="I10" s="395"/>
      <c r="J10" s="393"/>
      <c r="K10" s="394"/>
      <c r="L10" s="395"/>
      <c r="M10" s="393"/>
      <c r="N10" s="394"/>
      <c r="O10" s="395"/>
      <c r="P10" s="393"/>
      <c r="Q10" s="394"/>
      <c r="R10" s="395"/>
      <c r="S10" s="393"/>
      <c r="T10" s="394"/>
      <c r="U10" s="395"/>
      <c r="V10" s="393"/>
      <c r="W10" s="394"/>
      <c r="X10" s="395"/>
    </row>
    <row r="11" spans="1:24" ht="12" thickBot="1">
      <c r="A11" s="402" t="s">
        <v>65</v>
      </c>
      <c r="B11" s="403"/>
      <c r="C11" s="403"/>
      <c r="D11" s="403"/>
      <c r="E11" s="403"/>
      <c r="F11" s="405"/>
      <c r="G11" s="396"/>
      <c r="H11" s="397"/>
      <c r="I11" s="207">
        <v>1</v>
      </c>
      <c r="J11" s="396"/>
      <c r="K11" s="397"/>
      <c r="L11" s="207">
        <f>+I11+1</f>
        <v>2</v>
      </c>
      <c r="M11" s="396"/>
      <c r="N11" s="397"/>
      <c r="O11" s="207">
        <f>+L11+1</f>
        <v>3</v>
      </c>
      <c r="P11" s="396"/>
      <c r="Q11" s="397"/>
      <c r="R11" s="207">
        <f t="shared" ref="R11" si="3">+O11+1</f>
        <v>4</v>
      </c>
      <c r="S11" s="396"/>
      <c r="T11" s="397"/>
      <c r="U11" s="207">
        <f t="shared" ref="U11" si="4">+R11+1</f>
        <v>5</v>
      </c>
      <c r="V11" s="396"/>
      <c r="W11" s="397"/>
      <c r="X11" s="207">
        <f>+U11+1</f>
        <v>6</v>
      </c>
    </row>
    <row r="12" spans="1:24" ht="12" customHeight="1">
      <c r="A12" s="299" t="s">
        <v>120</v>
      </c>
      <c r="B12" s="299" t="s">
        <v>121</v>
      </c>
      <c r="C12" s="299" t="s">
        <v>122</v>
      </c>
      <c r="D12" s="299" t="s">
        <v>123</v>
      </c>
      <c r="E12" s="299" t="s">
        <v>124</v>
      </c>
      <c r="F12" s="300" t="s">
        <v>49</v>
      </c>
      <c r="G12" s="210" t="s">
        <v>1</v>
      </c>
      <c r="H12" s="211" t="s">
        <v>48</v>
      </c>
      <c r="I12" s="212" t="s">
        <v>49</v>
      </c>
      <c r="J12" s="210" t="s">
        <v>1</v>
      </c>
      <c r="K12" s="211" t="s">
        <v>48</v>
      </c>
      <c r="L12" s="212" t="s">
        <v>49</v>
      </c>
      <c r="M12" s="210" t="s">
        <v>1</v>
      </c>
      <c r="N12" s="211" t="s">
        <v>48</v>
      </c>
      <c r="O12" s="212" t="s">
        <v>49</v>
      </c>
      <c r="P12" s="210" t="s">
        <v>1</v>
      </c>
      <c r="Q12" s="211" t="s">
        <v>48</v>
      </c>
      <c r="R12" s="212" t="s">
        <v>49</v>
      </c>
      <c r="S12" s="210" t="s">
        <v>1</v>
      </c>
      <c r="T12" s="211" t="s">
        <v>48</v>
      </c>
      <c r="U12" s="212" t="s">
        <v>49</v>
      </c>
      <c r="V12" s="210" t="s">
        <v>1</v>
      </c>
      <c r="W12" s="211" t="s">
        <v>48</v>
      </c>
      <c r="X12" s="212" t="s">
        <v>49</v>
      </c>
    </row>
    <row r="13" spans="1:24" ht="15" customHeight="1">
      <c r="A13" s="348"/>
      <c r="B13" s="349" t="s">
        <v>191</v>
      </c>
      <c r="C13" s="349"/>
      <c r="D13" s="348"/>
      <c r="E13" s="350"/>
      <c r="F13" s="350">
        <f>SUBTOTAL(9,F14:F67)</f>
        <v>46782740</v>
      </c>
      <c r="G13" s="348"/>
      <c r="H13" s="350"/>
      <c r="I13" s="350">
        <f>SUBTOTAL(9,I14:I67)</f>
        <v>45613175</v>
      </c>
      <c r="J13" s="348"/>
      <c r="K13" s="350"/>
      <c r="L13" s="350">
        <f>SUBTOTAL(9,L14:L67)</f>
        <v>44962469</v>
      </c>
      <c r="M13" s="348"/>
      <c r="N13" s="350"/>
      <c r="O13" s="350">
        <f>SUBTOTAL(9,O14:O67)</f>
        <v>45300642</v>
      </c>
      <c r="P13" s="348"/>
      <c r="Q13" s="350"/>
      <c r="R13" s="350">
        <f>SUBTOTAL(9,R14:R67)</f>
        <v>42710086</v>
      </c>
      <c r="S13" s="348"/>
      <c r="T13" s="350"/>
      <c r="U13" s="350">
        <f>SUBTOTAL(9,U14:U67)</f>
        <v>45776830</v>
      </c>
      <c r="V13" s="348"/>
      <c r="W13" s="350"/>
      <c r="X13" s="350">
        <f>SUBTOTAL(9,X14:X67)</f>
        <v>43743212</v>
      </c>
    </row>
    <row r="14" spans="1:24" ht="15" customHeight="1">
      <c r="A14" s="351">
        <v>1</v>
      </c>
      <c r="B14" s="352" t="s">
        <v>192</v>
      </c>
      <c r="C14" s="352"/>
      <c r="D14" s="351"/>
      <c r="E14" s="353"/>
      <c r="F14" s="353">
        <f>SUBTOTAL(9,F15:F20)</f>
        <v>8559195</v>
      </c>
      <c r="G14" s="351"/>
      <c r="H14" s="353"/>
      <c r="I14" s="353">
        <f>SUBTOTAL(9,I15:I20)</f>
        <v>8345215</v>
      </c>
      <c r="J14" s="351"/>
      <c r="K14" s="353"/>
      <c r="L14" s="353">
        <f>SUBTOTAL(9,L15:L20)</f>
        <v>8226267</v>
      </c>
      <c r="M14" s="351"/>
      <c r="N14" s="353"/>
      <c r="O14" s="353">
        <f>SUBTOTAL(9,O15:O20)</f>
        <v>8263737</v>
      </c>
      <c r="P14" s="351"/>
      <c r="Q14" s="353"/>
      <c r="R14" s="353">
        <f>SUBTOTAL(9,R15:R20)</f>
        <v>7476145</v>
      </c>
      <c r="S14" s="351"/>
      <c r="T14" s="353"/>
      <c r="U14" s="353">
        <f>SUBTOTAL(9,U15:U20)</f>
        <v>8305580</v>
      </c>
      <c r="V14" s="351"/>
      <c r="W14" s="353"/>
      <c r="X14" s="353">
        <f>SUBTOTAL(9,X15:X20)</f>
        <v>7756502</v>
      </c>
    </row>
    <row r="15" spans="1:24" ht="15" customHeight="1">
      <c r="A15" s="351">
        <v>1.1000000000000001</v>
      </c>
      <c r="B15" s="354" t="s">
        <v>193</v>
      </c>
      <c r="C15" s="351"/>
      <c r="D15" s="355"/>
      <c r="E15" s="356"/>
      <c r="F15" s="356">
        <f>SUBTOTAL(9,F16:F16)</f>
        <v>7734040</v>
      </c>
      <c r="G15" s="355"/>
      <c r="H15" s="356"/>
      <c r="I15" s="356">
        <f>SUBTOTAL(9,I16:I16)</f>
        <v>7540689</v>
      </c>
      <c r="J15" s="355"/>
      <c r="K15" s="356"/>
      <c r="L15" s="356">
        <f>SUBTOTAL(9,L16:L16)</f>
        <v>7433190</v>
      </c>
      <c r="M15" s="355"/>
      <c r="N15" s="356"/>
      <c r="O15" s="356">
        <f>SUBTOTAL(9,O16:O16)</f>
        <v>7463340</v>
      </c>
      <c r="P15" s="355"/>
      <c r="Q15" s="356"/>
      <c r="R15" s="356">
        <f>SUBTOTAL(9,R16:R16)</f>
        <v>6734040</v>
      </c>
      <c r="S15" s="355"/>
      <c r="T15" s="356"/>
      <c r="U15" s="356">
        <f>SUBTOTAL(9,U16:U16)</f>
        <v>7500000</v>
      </c>
      <c r="V15" s="355"/>
      <c r="W15" s="356"/>
      <c r="X15" s="356">
        <f>SUBTOTAL(9,X16:X16)</f>
        <v>7000000</v>
      </c>
    </row>
    <row r="16" spans="1:24" ht="57.5">
      <c r="A16" s="343" t="s">
        <v>140</v>
      </c>
      <c r="B16" s="344" t="s">
        <v>194</v>
      </c>
      <c r="C16" s="345" t="s">
        <v>195</v>
      </c>
      <c r="D16" s="346">
        <v>10</v>
      </c>
      <c r="E16" s="347">
        <v>773404</v>
      </c>
      <c r="F16" s="357">
        <f>IFERROR(ROUND(E16*D16,0),"")</f>
        <v>7734040</v>
      </c>
      <c r="G16" s="346">
        <v>10</v>
      </c>
      <c r="H16" s="112">
        <v>754068.9</v>
      </c>
      <c r="I16" s="357">
        <f>IFERROR(ROUND(H16*G16,0),"")</f>
        <v>7540689</v>
      </c>
      <c r="J16" s="346">
        <v>10</v>
      </c>
      <c r="K16" s="112">
        <v>743319</v>
      </c>
      <c r="L16" s="357">
        <f>IFERROR(ROUND(K16*J16,0),"")</f>
        <v>7433190</v>
      </c>
      <c r="M16" s="346">
        <v>10</v>
      </c>
      <c r="N16" s="112">
        <v>746334</v>
      </c>
      <c r="O16" s="357">
        <f>IFERROR(ROUND(N16*M16,0),"")</f>
        <v>7463340</v>
      </c>
      <c r="P16" s="346">
        <v>10</v>
      </c>
      <c r="Q16" s="112">
        <v>673404</v>
      </c>
      <c r="R16" s="357">
        <f>IFERROR(ROUND(Q16*P16,0),"")</f>
        <v>6734040</v>
      </c>
      <c r="S16" s="346">
        <v>10</v>
      </c>
      <c r="T16" s="112">
        <v>750000</v>
      </c>
      <c r="U16" s="357">
        <f>IFERROR(ROUND(T16*S16,0),"")</f>
        <v>7500000</v>
      </c>
      <c r="V16" s="346">
        <v>10</v>
      </c>
      <c r="W16" s="112">
        <v>700000</v>
      </c>
      <c r="X16" s="357">
        <f>IFERROR(ROUND(W16*V16,0),"")</f>
        <v>7000000</v>
      </c>
    </row>
    <row r="17" spans="1:25" ht="15" customHeight="1">
      <c r="A17" s="351">
        <v>1.2</v>
      </c>
      <c r="B17" s="354" t="s">
        <v>196</v>
      </c>
      <c r="C17" s="351"/>
      <c r="D17" s="355"/>
      <c r="E17" s="356"/>
      <c r="F17" s="356">
        <f>SUBTOTAL(9,F18:F18)</f>
        <v>683751</v>
      </c>
      <c r="G17" s="355"/>
      <c r="H17" s="356">
        <v>0</v>
      </c>
      <c r="I17" s="356">
        <f>SUBTOTAL(9,I18:I18)</f>
        <v>666657</v>
      </c>
      <c r="J17" s="355"/>
      <c r="K17" s="356"/>
      <c r="L17" s="356">
        <f>SUBTOTAL(9,L18:L18)</f>
        <v>657175</v>
      </c>
      <c r="M17" s="355"/>
      <c r="N17" s="356"/>
      <c r="O17" s="356">
        <f>SUBTOTAL(9,O18:O18)</f>
        <v>663237</v>
      </c>
      <c r="P17" s="355"/>
      <c r="Q17" s="356"/>
      <c r="R17" s="356">
        <f>SUBTOTAL(9,R18:R18)</f>
        <v>600701</v>
      </c>
      <c r="S17" s="355"/>
      <c r="T17" s="356"/>
      <c r="U17" s="356">
        <f>SUBTOTAL(9,U18:U18)</f>
        <v>664400</v>
      </c>
      <c r="V17" s="355"/>
      <c r="W17" s="356"/>
      <c r="X17" s="356">
        <f>SUBTOTAL(9,X18:X18)</f>
        <v>622875</v>
      </c>
    </row>
    <row r="18" spans="1:25" ht="46">
      <c r="A18" s="343" t="s">
        <v>141</v>
      </c>
      <c r="B18" s="344" t="s">
        <v>197</v>
      </c>
      <c r="C18" s="345" t="s">
        <v>198</v>
      </c>
      <c r="D18" s="346">
        <v>83.05</v>
      </c>
      <c r="E18" s="347">
        <v>8233</v>
      </c>
      <c r="F18" s="357">
        <f>IFERROR(ROUND(E18*D18,0),"")</f>
        <v>683751</v>
      </c>
      <c r="G18" s="346">
        <v>83.05</v>
      </c>
      <c r="H18" s="112">
        <v>8027.1750000000002</v>
      </c>
      <c r="I18" s="357">
        <f>IFERROR(ROUND(H18*G18,0),"")</f>
        <v>666657</v>
      </c>
      <c r="J18" s="346">
        <v>83.05</v>
      </c>
      <c r="K18" s="112">
        <v>7913</v>
      </c>
      <c r="L18" s="357">
        <f>IFERROR(ROUND(K18*J18,0),"")</f>
        <v>657175</v>
      </c>
      <c r="M18" s="346">
        <v>83.05</v>
      </c>
      <c r="N18" s="112">
        <v>7986</v>
      </c>
      <c r="O18" s="357">
        <f>IFERROR(ROUND(N18*M18,0),"")</f>
        <v>663237</v>
      </c>
      <c r="P18" s="346">
        <v>83.05</v>
      </c>
      <c r="Q18" s="112">
        <v>7233</v>
      </c>
      <c r="R18" s="357">
        <f>IFERROR(ROUND(Q18*P18,0),"")</f>
        <v>600701</v>
      </c>
      <c r="S18" s="346">
        <v>83.05</v>
      </c>
      <c r="T18" s="112">
        <v>8000</v>
      </c>
      <c r="U18" s="357">
        <f>IFERROR(ROUND(T18*S18,0),"")</f>
        <v>664400</v>
      </c>
      <c r="V18" s="346">
        <v>83.05</v>
      </c>
      <c r="W18" s="112">
        <v>7500</v>
      </c>
      <c r="X18" s="357">
        <f>IFERROR(ROUND(W18*V18,0),"")</f>
        <v>622875</v>
      </c>
    </row>
    <row r="19" spans="1:25">
      <c r="A19" s="351">
        <v>1.3</v>
      </c>
      <c r="B19" s="354" t="s">
        <v>199</v>
      </c>
      <c r="C19" s="351"/>
      <c r="D19" s="355"/>
      <c r="E19" s="356"/>
      <c r="F19" s="356">
        <f>SUBTOTAL(9,F20:F20)</f>
        <v>141404</v>
      </c>
      <c r="G19" s="355"/>
      <c r="H19" s="356">
        <v>53026.35</v>
      </c>
      <c r="I19" s="356">
        <f>SUBTOTAL(9,I20:I20)</f>
        <v>137869</v>
      </c>
      <c r="J19" s="355"/>
      <c r="K19" s="356"/>
      <c r="L19" s="356">
        <f>SUBTOTAL(9,L20:L20)</f>
        <v>135902</v>
      </c>
      <c r="M19" s="355"/>
      <c r="N19" s="356"/>
      <c r="O19" s="356">
        <f>SUBTOTAL(9,O20:O20)</f>
        <v>137160</v>
      </c>
      <c r="P19" s="355"/>
      <c r="Q19" s="356"/>
      <c r="R19" s="356">
        <f>SUBTOTAL(9,R20:R20)</f>
        <v>141404</v>
      </c>
      <c r="S19" s="355"/>
      <c r="T19" s="356"/>
      <c r="U19" s="356">
        <f>SUBTOTAL(9,U20:U20)</f>
        <v>141180</v>
      </c>
      <c r="V19" s="355"/>
      <c r="W19" s="356"/>
      <c r="X19" s="356">
        <f>SUBTOTAL(9,X20:X20)</f>
        <v>133627</v>
      </c>
    </row>
    <row r="20" spans="1:25" ht="92">
      <c r="A20" s="343" t="s">
        <v>142</v>
      </c>
      <c r="B20" s="344" t="s">
        <v>200</v>
      </c>
      <c r="C20" s="345" t="s">
        <v>198</v>
      </c>
      <c r="D20" s="346">
        <v>2.6</v>
      </c>
      <c r="E20" s="347">
        <v>54386</v>
      </c>
      <c r="F20" s="357">
        <f>IFERROR(ROUND(E20*D20,0),"")</f>
        <v>141404</v>
      </c>
      <c r="G20" s="346">
        <v>2.6</v>
      </c>
      <c r="H20" s="112">
        <v>53026.35</v>
      </c>
      <c r="I20" s="357">
        <f>IFERROR(ROUND(H20*G20,0),"")</f>
        <v>137869</v>
      </c>
      <c r="J20" s="346">
        <v>2.6</v>
      </c>
      <c r="K20" s="112">
        <v>52270</v>
      </c>
      <c r="L20" s="357">
        <f>IFERROR(ROUND(K20*J20,0),"")</f>
        <v>135902</v>
      </c>
      <c r="M20" s="346">
        <v>2.6</v>
      </c>
      <c r="N20" s="112">
        <v>52754</v>
      </c>
      <c r="O20" s="357">
        <f>IFERROR(ROUND(N20*M20,0),"")</f>
        <v>137160</v>
      </c>
      <c r="P20" s="346">
        <v>2.6</v>
      </c>
      <c r="Q20" s="112">
        <v>54386</v>
      </c>
      <c r="R20" s="357">
        <f>IFERROR(ROUND(Q20*P20,0),"")</f>
        <v>141404</v>
      </c>
      <c r="S20" s="346">
        <v>2.6</v>
      </c>
      <c r="T20" s="112">
        <v>54300</v>
      </c>
      <c r="U20" s="357">
        <f>IFERROR(ROUND(T20*S20,0),"")</f>
        <v>141180</v>
      </c>
      <c r="V20" s="346">
        <v>2.6</v>
      </c>
      <c r="W20" s="112">
        <v>51395</v>
      </c>
      <c r="X20" s="357">
        <f>IFERROR(ROUND(W20*V20,0),"")</f>
        <v>133627</v>
      </c>
      <c r="Y20" s="203"/>
    </row>
    <row r="21" spans="1:25">
      <c r="A21" s="351">
        <v>2</v>
      </c>
      <c r="B21" s="352" t="s">
        <v>201</v>
      </c>
      <c r="C21" s="352"/>
      <c r="D21" s="351"/>
      <c r="E21" s="353"/>
      <c r="F21" s="353">
        <f>SUBTOTAL(9,F22:F33)</f>
        <v>16978370</v>
      </c>
      <c r="G21" s="351"/>
      <c r="H21" s="353">
        <v>0</v>
      </c>
      <c r="I21" s="353">
        <f>SUBTOTAL(9,I22:I33)</f>
        <v>16553911</v>
      </c>
      <c r="J21" s="351"/>
      <c r="K21" s="353"/>
      <c r="L21" s="353">
        <f>SUBTOTAL(9,L22:L33)</f>
        <v>16317667</v>
      </c>
      <c r="M21" s="351"/>
      <c r="N21" s="353"/>
      <c r="O21" s="353">
        <f>SUBTOTAL(9,O22:O33)</f>
        <v>16414251</v>
      </c>
      <c r="P21" s="351"/>
      <c r="Q21" s="353"/>
      <c r="R21" s="353">
        <f>SUBTOTAL(9,R22:R33)</f>
        <v>14863930</v>
      </c>
      <c r="S21" s="351"/>
      <c r="T21" s="353"/>
      <c r="U21" s="353">
        <f>SUBTOTAL(9,U22:U33)</f>
        <v>16713850</v>
      </c>
      <c r="V21" s="351"/>
      <c r="W21" s="353"/>
      <c r="X21" s="353">
        <f>SUBTOTAL(9,X22:X33)</f>
        <v>15965491</v>
      </c>
      <c r="Y21" s="203"/>
    </row>
    <row r="22" spans="1:25">
      <c r="A22" s="351">
        <v>2.1</v>
      </c>
      <c r="B22" s="354" t="s">
        <v>202</v>
      </c>
      <c r="C22" s="351"/>
      <c r="D22" s="355"/>
      <c r="E22" s="356"/>
      <c r="F22" s="356">
        <f>SUBTOTAL(9,F23:F25)</f>
        <v>791100</v>
      </c>
      <c r="G22" s="355"/>
      <c r="H22" s="356">
        <v>0</v>
      </c>
      <c r="I22" s="356">
        <f>SUBTOTAL(9,I23:I25)</f>
        <v>771323</v>
      </c>
      <c r="J22" s="355"/>
      <c r="K22" s="356"/>
      <c r="L22" s="356">
        <f>SUBTOTAL(9,L23:L25)</f>
        <v>760322</v>
      </c>
      <c r="M22" s="355"/>
      <c r="N22" s="356"/>
      <c r="O22" s="356">
        <f>SUBTOTAL(9,O23:O25)</f>
        <v>763931</v>
      </c>
      <c r="P22" s="355"/>
      <c r="Q22" s="356"/>
      <c r="R22" s="356">
        <f>SUBTOTAL(9,R23:R25)</f>
        <v>583560</v>
      </c>
      <c r="S22" s="355"/>
      <c r="T22" s="356"/>
      <c r="U22" s="356">
        <f>SUBTOTAL(9,U23:U25)</f>
        <v>776330</v>
      </c>
      <c r="V22" s="355"/>
      <c r="W22" s="356"/>
      <c r="X22" s="356">
        <f>SUBTOTAL(9,X23:X25)</f>
        <v>743638</v>
      </c>
      <c r="Y22" s="203"/>
    </row>
    <row r="23" spans="1:25" ht="92">
      <c r="A23" s="343" t="s">
        <v>143</v>
      </c>
      <c r="B23" s="344" t="s">
        <v>203</v>
      </c>
      <c r="C23" s="345"/>
      <c r="D23" s="345"/>
      <c r="E23" s="347"/>
      <c r="F23" s="357"/>
      <c r="G23" s="345"/>
      <c r="H23" s="347">
        <v>0</v>
      </c>
      <c r="I23" s="357"/>
      <c r="J23" s="345"/>
      <c r="K23" s="347"/>
      <c r="L23" s="357"/>
      <c r="M23" s="345"/>
      <c r="N23" s="347"/>
      <c r="O23" s="357"/>
      <c r="P23" s="345"/>
      <c r="Q23" s="347"/>
      <c r="R23" s="357"/>
      <c r="S23" s="345"/>
      <c r="T23" s="347"/>
      <c r="U23" s="357"/>
      <c r="V23" s="345"/>
      <c r="W23" s="347"/>
      <c r="X23" s="357"/>
    </row>
    <row r="24" spans="1:25" ht="23">
      <c r="A24" s="343" t="s">
        <v>144</v>
      </c>
      <c r="B24" s="344" t="s">
        <v>204</v>
      </c>
      <c r="C24" s="345" t="s">
        <v>205</v>
      </c>
      <c r="D24" s="346">
        <v>23.06</v>
      </c>
      <c r="E24" s="347">
        <v>29636</v>
      </c>
      <c r="F24" s="357">
        <f t="shared" ref="F24:F25" si="5">IFERROR(ROUND(E24*D24,0),"")</f>
        <v>683406</v>
      </c>
      <c r="G24" s="346">
        <v>23.06</v>
      </c>
      <c r="H24" s="112">
        <v>28895.1</v>
      </c>
      <c r="I24" s="357">
        <f t="shared" ref="I24:I25" si="6">IFERROR(ROUND(H24*G24,0),"")</f>
        <v>666321</v>
      </c>
      <c r="J24" s="346">
        <v>23.06</v>
      </c>
      <c r="K24" s="112">
        <v>28483</v>
      </c>
      <c r="L24" s="357">
        <f t="shared" ref="L24:L25" si="7">IFERROR(ROUND(K24*J24,0),"")</f>
        <v>656818</v>
      </c>
      <c r="M24" s="346">
        <v>23.06</v>
      </c>
      <c r="N24" s="112">
        <v>28598</v>
      </c>
      <c r="O24" s="357">
        <f t="shared" ref="O24:O25" si="8">IFERROR(ROUND(N24*M24,0),"")</f>
        <v>659470</v>
      </c>
      <c r="P24" s="346">
        <v>23.06</v>
      </c>
      <c r="Q24" s="112">
        <v>20636</v>
      </c>
      <c r="R24" s="357">
        <f t="shared" ref="R24:R25" si="9">IFERROR(ROUND(Q24*P24,0),"")</f>
        <v>475866</v>
      </c>
      <c r="S24" s="346">
        <v>23.06</v>
      </c>
      <c r="T24" s="112">
        <v>29000</v>
      </c>
      <c r="U24" s="357">
        <f t="shared" ref="U24:U25" si="10">IFERROR(ROUND(T24*S24,0),"")</f>
        <v>668740</v>
      </c>
      <c r="V24" s="346">
        <v>23.06</v>
      </c>
      <c r="W24" s="112">
        <v>27858</v>
      </c>
      <c r="X24" s="357">
        <f t="shared" ref="X24:X25" si="11">IFERROR(ROUND(W24*V24,0),"")</f>
        <v>642405</v>
      </c>
    </row>
    <row r="25" spans="1:25" ht="23">
      <c r="A25" s="343" t="s">
        <v>145</v>
      </c>
      <c r="B25" s="344" t="s">
        <v>206</v>
      </c>
      <c r="C25" s="345" t="s">
        <v>205</v>
      </c>
      <c r="D25" s="346">
        <v>2.9</v>
      </c>
      <c r="E25" s="347">
        <v>37136</v>
      </c>
      <c r="F25" s="357">
        <f t="shared" si="5"/>
        <v>107694</v>
      </c>
      <c r="G25" s="346">
        <v>2.9</v>
      </c>
      <c r="H25" s="112">
        <v>36207.599999999999</v>
      </c>
      <c r="I25" s="357">
        <f t="shared" si="6"/>
        <v>105002</v>
      </c>
      <c r="J25" s="346">
        <v>2.9</v>
      </c>
      <c r="K25" s="112">
        <v>35691</v>
      </c>
      <c r="L25" s="357">
        <f t="shared" si="7"/>
        <v>103504</v>
      </c>
      <c r="M25" s="346">
        <v>2.9</v>
      </c>
      <c r="N25" s="112">
        <v>36021</v>
      </c>
      <c r="O25" s="357">
        <f t="shared" si="8"/>
        <v>104461</v>
      </c>
      <c r="P25" s="346">
        <v>2.9</v>
      </c>
      <c r="Q25" s="112">
        <v>37136</v>
      </c>
      <c r="R25" s="357">
        <f t="shared" si="9"/>
        <v>107694</v>
      </c>
      <c r="S25" s="346">
        <v>2.9</v>
      </c>
      <c r="T25" s="112">
        <v>37100</v>
      </c>
      <c r="U25" s="357">
        <f t="shared" si="10"/>
        <v>107590</v>
      </c>
      <c r="V25" s="346">
        <v>2.9</v>
      </c>
      <c r="W25" s="112">
        <v>34908</v>
      </c>
      <c r="X25" s="357">
        <f t="shared" si="11"/>
        <v>101233</v>
      </c>
    </row>
    <row r="26" spans="1:25">
      <c r="A26" s="351">
        <v>2.2000000000000002</v>
      </c>
      <c r="B26" s="354" t="s">
        <v>207</v>
      </c>
      <c r="C26" s="351"/>
      <c r="D26" s="355"/>
      <c r="E26" s="356"/>
      <c r="F26" s="356">
        <f>SUBTOTAL(9,F27:F27)</f>
        <v>1327001</v>
      </c>
      <c r="G26" s="355"/>
      <c r="H26" s="356">
        <v>0</v>
      </c>
      <c r="I26" s="356">
        <f>SUBTOTAL(9,I27:I27)</f>
        <v>1293826</v>
      </c>
      <c r="J26" s="355"/>
      <c r="K26" s="356"/>
      <c r="L26" s="356">
        <f>SUBTOTAL(9,L27:L27)</f>
        <v>1275381</v>
      </c>
      <c r="M26" s="355"/>
      <c r="N26" s="356"/>
      <c r="O26" s="356">
        <f>SUBTOTAL(9,O27:O27)</f>
        <v>1287169</v>
      </c>
      <c r="P26" s="355"/>
      <c r="Q26" s="356"/>
      <c r="R26" s="356">
        <f>SUBTOTAL(9,R27:R27)</f>
        <v>1327001</v>
      </c>
      <c r="S26" s="355"/>
      <c r="T26" s="356"/>
      <c r="U26" s="356">
        <f>SUBTOTAL(9,U27:U27)</f>
        <v>1314600</v>
      </c>
      <c r="V26" s="355"/>
      <c r="W26" s="356"/>
      <c r="X26" s="356">
        <f>SUBTOTAL(9,X27:X27)</f>
        <v>1228143</v>
      </c>
    </row>
    <row r="27" spans="1:25" ht="103.5">
      <c r="A27" s="343" t="s">
        <v>146</v>
      </c>
      <c r="B27" s="344" t="s">
        <v>208</v>
      </c>
      <c r="C27" s="345" t="s">
        <v>198</v>
      </c>
      <c r="D27" s="346">
        <v>43.82</v>
      </c>
      <c r="E27" s="347">
        <v>30283</v>
      </c>
      <c r="F27" s="357">
        <f t="shared" ref="F27" si="12">IFERROR(ROUND(E27*D27,0),"")</f>
        <v>1327001</v>
      </c>
      <c r="G27" s="346">
        <v>43.82</v>
      </c>
      <c r="H27" s="112">
        <v>29525.924999999999</v>
      </c>
      <c r="I27" s="357">
        <f t="shared" ref="I27" si="13">IFERROR(ROUND(H27*G27,0),"")</f>
        <v>1293826</v>
      </c>
      <c r="J27" s="346">
        <v>43.82</v>
      </c>
      <c r="K27" s="112">
        <v>29105</v>
      </c>
      <c r="L27" s="357">
        <f t="shared" ref="L27" si="14">IFERROR(ROUND(K27*J27,0),"")</f>
        <v>1275381</v>
      </c>
      <c r="M27" s="346">
        <v>43.82</v>
      </c>
      <c r="N27" s="112">
        <v>29374</v>
      </c>
      <c r="O27" s="357">
        <f t="shared" ref="O27" si="15">IFERROR(ROUND(N27*M27,0),"")</f>
        <v>1287169</v>
      </c>
      <c r="P27" s="346">
        <v>43.82</v>
      </c>
      <c r="Q27" s="112">
        <v>30283</v>
      </c>
      <c r="R27" s="357">
        <f t="shared" ref="R27" si="16">IFERROR(ROUND(Q27*P27,0),"")</f>
        <v>1327001</v>
      </c>
      <c r="S27" s="346">
        <v>43.82</v>
      </c>
      <c r="T27" s="112">
        <v>30000</v>
      </c>
      <c r="U27" s="357">
        <f t="shared" ref="U27" si="17">IFERROR(ROUND(T27*S27,0),"")</f>
        <v>1314600</v>
      </c>
      <c r="V27" s="346">
        <v>43.82</v>
      </c>
      <c r="W27" s="112">
        <v>28027</v>
      </c>
      <c r="X27" s="357">
        <f t="shared" ref="X27" si="18">IFERROR(ROUND(W27*V27,0),"")</f>
        <v>1228143</v>
      </c>
    </row>
    <row r="28" spans="1:25">
      <c r="A28" s="351">
        <v>2.2999999999999998</v>
      </c>
      <c r="B28" s="354" t="s">
        <v>209</v>
      </c>
      <c r="C28" s="351"/>
      <c r="D28" s="355"/>
      <c r="E28" s="356"/>
      <c r="F28" s="356">
        <f>SUBTOTAL(9,F29:F31)</f>
        <v>11167692</v>
      </c>
      <c r="G28" s="355"/>
      <c r="H28" s="356">
        <v>0</v>
      </c>
      <c r="I28" s="356">
        <f>SUBTOTAL(9,I29:I31)</f>
        <v>10888499</v>
      </c>
      <c r="J28" s="355"/>
      <c r="K28" s="356"/>
      <c r="L28" s="356">
        <f>SUBTOTAL(9,L29:L31)</f>
        <v>10733283</v>
      </c>
      <c r="M28" s="355"/>
      <c r="N28" s="356"/>
      <c r="O28" s="356">
        <f>SUBTOTAL(9,O29:O31)</f>
        <v>10781612</v>
      </c>
      <c r="P28" s="355"/>
      <c r="Q28" s="356"/>
      <c r="R28" s="356">
        <f>SUBTOTAL(9,R29:R31)</f>
        <v>10393832</v>
      </c>
      <c r="S28" s="355"/>
      <c r="T28" s="356"/>
      <c r="U28" s="356">
        <f>SUBTOTAL(9,U29:U31)</f>
        <v>10940540</v>
      </c>
      <c r="V28" s="355"/>
      <c r="W28" s="356"/>
      <c r="X28" s="356">
        <f>SUBTOTAL(9,X29:X31)</f>
        <v>10536805</v>
      </c>
    </row>
    <row r="29" spans="1:25" ht="69">
      <c r="A29" s="343" t="s">
        <v>129</v>
      </c>
      <c r="B29" s="344" t="s">
        <v>210</v>
      </c>
      <c r="C29" s="345" t="s">
        <v>205</v>
      </c>
      <c r="D29" s="346">
        <v>4.75</v>
      </c>
      <c r="E29" s="347">
        <v>47579</v>
      </c>
      <c r="F29" s="357">
        <f t="shared" ref="F29:F31" si="19">IFERROR(ROUND(E29*D29,0),"")</f>
        <v>226000</v>
      </c>
      <c r="G29" s="346">
        <v>4.75</v>
      </c>
      <c r="H29" s="112">
        <v>46389.525000000001</v>
      </c>
      <c r="I29" s="357">
        <f t="shared" ref="I29:I31" si="20">IFERROR(ROUND(H29*G29,0),"")</f>
        <v>220350</v>
      </c>
      <c r="J29" s="346">
        <v>4.75</v>
      </c>
      <c r="K29" s="112">
        <v>45728</v>
      </c>
      <c r="L29" s="357">
        <f t="shared" ref="L29:L31" si="21">IFERROR(ROUND(K29*J29,0),"")</f>
        <v>217208</v>
      </c>
      <c r="M29" s="346">
        <v>4.75</v>
      </c>
      <c r="N29" s="112">
        <v>46151</v>
      </c>
      <c r="O29" s="357">
        <f t="shared" ref="O29:O31" si="22">IFERROR(ROUND(N29*M29,0),"")</f>
        <v>219217</v>
      </c>
      <c r="P29" s="346">
        <v>4.75</v>
      </c>
      <c r="Q29" s="112">
        <v>40579</v>
      </c>
      <c r="R29" s="357">
        <f t="shared" ref="R29:R31" si="23">IFERROR(ROUND(Q29*P29,0),"")</f>
        <v>192750</v>
      </c>
      <c r="S29" s="346">
        <v>4.75</v>
      </c>
      <c r="T29" s="112">
        <v>47000</v>
      </c>
      <c r="U29" s="357">
        <f t="shared" ref="U29:U31" si="24">IFERROR(ROUND(T29*S29,0),"")</f>
        <v>223250</v>
      </c>
      <c r="V29" s="346">
        <v>4.75</v>
      </c>
      <c r="W29" s="112">
        <v>44248</v>
      </c>
      <c r="X29" s="357">
        <f t="shared" ref="X29:X31" si="25">IFERROR(ROUND(W29*V29,0),"")</f>
        <v>210178</v>
      </c>
    </row>
    <row r="30" spans="1:25" ht="80.5">
      <c r="A30" s="343" t="s">
        <v>147</v>
      </c>
      <c r="B30" s="344" t="s">
        <v>211</v>
      </c>
      <c r="C30" s="345" t="s">
        <v>205</v>
      </c>
      <c r="D30" s="346">
        <v>53.37</v>
      </c>
      <c r="E30" s="347">
        <v>191086</v>
      </c>
      <c r="F30" s="357">
        <f t="shared" si="19"/>
        <v>10198260</v>
      </c>
      <c r="G30" s="346">
        <v>53.37</v>
      </c>
      <c r="H30" s="112">
        <v>186308.85</v>
      </c>
      <c r="I30" s="357">
        <f t="shared" si="20"/>
        <v>9943303</v>
      </c>
      <c r="J30" s="346">
        <v>53.37</v>
      </c>
      <c r="K30" s="112">
        <v>183653</v>
      </c>
      <c r="L30" s="357">
        <f t="shared" si="21"/>
        <v>9801561</v>
      </c>
      <c r="M30" s="346">
        <v>53.37</v>
      </c>
      <c r="N30" s="112">
        <v>184397</v>
      </c>
      <c r="O30" s="357">
        <f t="shared" si="22"/>
        <v>9841268</v>
      </c>
      <c r="P30" s="346">
        <v>53.37</v>
      </c>
      <c r="Q30" s="112">
        <v>178086</v>
      </c>
      <c r="R30" s="357">
        <f t="shared" si="23"/>
        <v>9504450</v>
      </c>
      <c r="S30" s="346">
        <v>53.37</v>
      </c>
      <c r="T30" s="112">
        <v>187000</v>
      </c>
      <c r="U30" s="357">
        <f t="shared" si="24"/>
        <v>9980190</v>
      </c>
      <c r="V30" s="346">
        <v>53.37</v>
      </c>
      <c r="W30" s="112">
        <v>180557</v>
      </c>
      <c r="X30" s="357">
        <f t="shared" si="25"/>
        <v>9636327</v>
      </c>
    </row>
    <row r="31" spans="1:25" ht="92">
      <c r="A31" s="343" t="s">
        <v>148</v>
      </c>
      <c r="B31" s="344" t="s">
        <v>212</v>
      </c>
      <c r="C31" s="345" t="s">
        <v>205</v>
      </c>
      <c r="D31" s="346">
        <v>4.68</v>
      </c>
      <c r="E31" s="347">
        <v>158853</v>
      </c>
      <c r="F31" s="357">
        <f t="shared" si="19"/>
        <v>743432</v>
      </c>
      <c r="G31" s="346">
        <v>4.68</v>
      </c>
      <c r="H31" s="112">
        <v>154881.67499999999</v>
      </c>
      <c r="I31" s="357">
        <f t="shared" si="20"/>
        <v>724846</v>
      </c>
      <c r="J31" s="346">
        <v>4.68</v>
      </c>
      <c r="K31" s="112">
        <v>152674</v>
      </c>
      <c r="L31" s="357">
        <f t="shared" si="21"/>
        <v>714514</v>
      </c>
      <c r="M31" s="346">
        <v>4.68</v>
      </c>
      <c r="N31" s="112">
        <v>154087</v>
      </c>
      <c r="O31" s="357">
        <f t="shared" si="22"/>
        <v>721127</v>
      </c>
      <c r="P31" s="346">
        <v>4.68</v>
      </c>
      <c r="Q31" s="112">
        <v>148853</v>
      </c>
      <c r="R31" s="357">
        <f t="shared" si="23"/>
        <v>696632</v>
      </c>
      <c r="S31" s="346">
        <v>4.68</v>
      </c>
      <c r="T31" s="112">
        <v>157500</v>
      </c>
      <c r="U31" s="357">
        <f t="shared" si="24"/>
        <v>737100</v>
      </c>
      <c r="V31" s="346">
        <v>4.68</v>
      </c>
      <c r="W31" s="112">
        <v>147500</v>
      </c>
      <c r="X31" s="357">
        <f t="shared" si="25"/>
        <v>690300</v>
      </c>
    </row>
    <row r="32" spans="1:25">
      <c r="A32" s="351">
        <v>2.4</v>
      </c>
      <c r="B32" s="354" t="s">
        <v>213</v>
      </c>
      <c r="C32" s="351"/>
      <c r="D32" s="355"/>
      <c r="E32" s="356"/>
      <c r="F32" s="356">
        <f>SUBTOTAL(9,F33:F33)</f>
        <v>3692577</v>
      </c>
      <c r="G32" s="355"/>
      <c r="H32" s="356">
        <v>0</v>
      </c>
      <c r="I32" s="356">
        <f>SUBTOTAL(9,I33:I33)</f>
        <v>3600263</v>
      </c>
      <c r="J32" s="355"/>
      <c r="K32" s="356"/>
      <c r="L32" s="356">
        <f>SUBTOTAL(9,L33:L33)</f>
        <v>3548681</v>
      </c>
      <c r="M32" s="355"/>
      <c r="N32" s="356"/>
      <c r="O32" s="356">
        <f>SUBTOTAL(9,O33:O33)</f>
        <v>3581539</v>
      </c>
      <c r="P32" s="355"/>
      <c r="Q32" s="356"/>
      <c r="R32" s="356">
        <f>SUBTOTAL(9,R33:R33)</f>
        <v>2559537</v>
      </c>
      <c r="S32" s="355"/>
      <c r="T32" s="356"/>
      <c r="U32" s="356">
        <f>SUBTOTAL(9,U33:U33)</f>
        <v>3682380</v>
      </c>
      <c r="V32" s="355"/>
      <c r="W32" s="356"/>
      <c r="X32" s="356">
        <f>SUBTOTAL(9,X33:X33)</f>
        <v>3456905</v>
      </c>
    </row>
    <row r="33" spans="1:24" ht="23">
      <c r="A33" s="343" t="s">
        <v>130</v>
      </c>
      <c r="B33" s="344" t="s">
        <v>214</v>
      </c>
      <c r="C33" s="345" t="s">
        <v>215</v>
      </c>
      <c r="D33" s="346">
        <v>1133.04</v>
      </c>
      <c r="E33" s="347">
        <v>3259</v>
      </c>
      <c r="F33" s="357">
        <f t="shared" ref="F33" si="26">IFERROR(ROUND(E33*D33,0),"")</f>
        <v>3692577</v>
      </c>
      <c r="G33" s="346">
        <v>1133.04</v>
      </c>
      <c r="H33" s="112">
        <v>3177.5250000000001</v>
      </c>
      <c r="I33" s="357">
        <f t="shared" ref="I33" si="27">IFERROR(ROUND(H33*G33,0),"")</f>
        <v>3600263</v>
      </c>
      <c r="J33" s="346">
        <v>1133.04</v>
      </c>
      <c r="K33" s="112">
        <v>3132</v>
      </c>
      <c r="L33" s="357">
        <f t="shared" ref="L33" si="28">IFERROR(ROUND(K33*J33,0),"")</f>
        <v>3548681</v>
      </c>
      <c r="M33" s="346">
        <v>1133.04</v>
      </c>
      <c r="N33" s="112">
        <v>3161</v>
      </c>
      <c r="O33" s="357">
        <f t="shared" ref="O33" si="29">IFERROR(ROUND(N33*M33,0),"")</f>
        <v>3581539</v>
      </c>
      <c r="P33" s="346">
        <v>1133.04</v>
      </c>
      <c r="Q33" s="112">
        <v>2259</v>
      </c>
      <c r="R33" s="357">
        <f t="shared" ref="R33" si="30">IFERROR(ROUND(Q33*P33,0),"")</f>
        <v>2559537</v>
      </c>
      <c r="S33" s="346">
        <v>1133.04</v>
      </c>
      <c r="T33" s="112">
        <v>3250</v>
      </c>
      <c r="U33" s="357">
        <f t="shared" ref="U33" si="31">IFERROR(ROUND(T33*S33,0),"")</f>
        <v>3682380</v>
      </c>
      <c r="V33" s="346">
        <v>1133.04</v>
      </c>
      <c r="W33" s="112">
        <v>3051</v>
      </c>
      <c r="X33" s="357">
        <f t="shared" ref="X33" si="32">IFERROR(ROUND(W33*V33,0),"")</f>
        <v>3456905</v>
      </c>
    </row>
    <row r="34" spans="1:24">
      <c r="A34" s="351">
        <v>3</v>
      </c>
      <c r="B34" s="354" t="s">
        <v>216</v>
      </c>
      <c r="C34" s="351"/>
      <c r="D34" s="355"/>
      <c r="E34" s="356"/>
      <c r="F34" s="353">
        <f>SUBTOTAL(9,F35:F40)</f>
        <v>12337360</v>
      </c>
      <c r="G34" s="355"/>
      <c r="H34" s="356">
        <v>0</v>
      </c>
      <c r="I34" s="353">
        <f>SUBTOTAL(9,I35:I40)</f>
        <v>12028926</v>
      </c>
      <c r="J34" s="355"/>
      <c r="K34" s="356"/>
      <c r="L34" s="353">
        <f>SUBTOTAL(9,L35:L40)</f>
        <v>11857353</v>
      </c>
      <c r="M34" s="355"/>
      <c r="N34" s="356"/>
      <c r="O34" s="353">
        <f>SUBTOTAL(9,O35:O40)</f>
        <v>11893646</v>
      </c>
      <c r="P34" s="355"/>
      <c r="Q34" s="356"/>
      <c r="R34" s="353">
        <f>SUBTOTAL(9,R35:R40)</f>
        <v>11858196</v>
      </c>
      <c r="S34" s="355"/>
      <c r="T34" s="356"/>
      <c r="U34" s="353">
        <f>SUBTOTAL(9,U35:U40)</f>
        <v>12152920</v>
      </c>
      <c r="V34" s="355"/>
      <c r="W34" s="356"/>
      <c r="X34" s="353">
        <f>SUBTOTAL(9,X35:X40)</f>
        <v>11656966</v>
      </c>
    </row>
    <row r="35" spans="1:24">
      <c r="A35" s="351">
        <v>3.1</v>
      </c>
      <c r="B35" s="354" t="s">
        <v>217</v>
      </c>
      <c r="C35" s="351"/>
      <c r="D35" s="355"/>
      <c r="E35" s="356"/>
      <c r="F35" s="356">
        <f>SUBTOTAL(9,F36)</f>
        <v>8665121</v>
      </c>
      <c r="G35" s="355"/>
      <c r="H35" s="356">
        <v>0</v>
      </c>
      <c r="I35" s="356">
        <f>SUBTOTAL(9,I36)</f>
        <v>8448493</v>
      </c>
      <c r="J35" s="355"/>
      <c r="K35" s="356"/>
      <c r="L35" s="356">
        <f>SUBTOTAL(9,L36)</f>
        <v>8328039</v>
      </c>
      <c r="M35" s="355"/>
      <c r="N35" s="356"/>
      <c r="O35" s="356">
        <f>SUBTOTAL(9,O36)</f>
        <v>8405157</v>
      </c>
      <c r="P35" s="355"/>
      <c r="Q35" s="356"/>
      <c r="R35" s="356">
        <f>SUBTOTAL(9,R36)</f>
        <v>8495221</v>
      </c>
      <c r="S35" s="355"/>
      <c r="T35" s="356"/>
      <c r="U35" s="356">
        <f>SUBTOTAL(9,U36)</f>
        <v>8596940</v>
      </c>
      <c r="V35" s="355"/>
      <c r="W35" s="356"/>
      <c r="X35" s="356">
        <f>SUBTOTAL(9,X36)</f>
        <v>8188534</v>
      </c>
    </row>
    <row r="36" spans="1:24" ht="69">
      <c r="A36" s="343" t="s">
        <v>149</v>
      </c>
      <c r="B36" s="344" t="s">
        <v>218</v>
      </c>
      <c r="C36" s="345" t="s">
        <v>126</v>
      </c>
      <c r="D36" s="346">
        <v>16.990000000000002</v>
      </c>
      <c r="E36" s="347">
        <v>510013</v>
      </c>
      <c r="F36" s="357">
        <f t="shared" ref="F36" si="33">IFERROR(ROUND(E36*D36,0),"")</f>
        <v>8665121</v>
      </c>
      <c r="G36" s="346">
        <v>16.990000000000002</v>
      </c>
      <c r="H36" s="112">
        <v>497262.67499999999</v>
      </c>
      <c r="I36" s="357">
        <f t="shared" ref="I36" si="34">IFERROR(ROUND(H36*G36,0),"")</f>
        <v>8448493</v>
      </c>
      <c r="J36" s="346">
        <v>16.990000000000002</v>
      </c>
      <c r="K36" s="112">
        <v>490173</v>
      </c>
      <c r="L36" s="357">
        <f t="shared" ref="L36" si="35">IFERROR(ROUND(K36*J36,0),"")</f>
        <v>8328039</v>
      </c>
      <c r="M36" s="346">
        <v>16.990000000000002</v>
      </c>
      <c r="N36" s="112">
        <v>494712</v>
      </c>
      <c r="O36" s="357">
        <f t="shared" ref="O36" si="36">IFERROR(ROUND(N36*M36,0),"")</f>
        <v>8405157</v>
      </c>
      <c r="P36" s="346">
        <v>16.990000000000002</v>
      </c>
      <c r="Q36" s="112">
        <v>500013</v>
      </c>
      <c r="R36" s="357">
        <f t="shared" ref="R36" si="37">IFERROR(ROUND(Q36*P36,0),"")</f>
        <v>8495221</v>
      </c>
      <c r="S36" s="346">
        <v>16.990000000000002</v>
      </c>
      <c r="T36" s="112">
        <v>506000</v>
      </c>
      <c r="U36" s="357">
        <f t="shared" ref="U36" si="38">IFERROR(ROUND(T36*S36,0),"")</f>
        <v>8596940</v>
      </c>
      <c r="V36" s="346">
        <v>16.990000000000002</v>
      </c>
      <c r="W36" s="112">
        <v>481962</v>
      </c>
      <c r="X36" s="357">
        <f t="shared" ref="X36" si="39">IFERROR(ROUND(W36*V36,0),"")</f>
        <v>8188534</v>
      </c>
    </row>
    <row r="37" spans="1:24">
      <c r="A37" s="351">
        <v>3.2</v>
      </c>
      <c r="B37" s="354" t="s">
        <v>219</v>
      </c>
      <c r="C37" s="351"/>
      <c r="D37" s="355"/>
      <c r="E37" s="356"/>
      <c r="F37" s="356">
        <f>SUBTOTAL(9,F38)</f>
        <v>2533664</v>
      </c>
      <c r="G37" s="355"/>
      <c r="H37" s="356">
        <v>0</v>
      </c>
      <c r="I37" s="356">
        <f>SUBTOTAL(9,I38)</f>
        <v>2470322</v>
      </c>
      <c r="J37" s="355"/>
      <c r="K37" s="356"/>
      <c r="L37" s="356">
        <f>SUBTOTAL(9,L38)</f>
        <v>2435034</v>
      </c>
      <c r="M37" s="355"/>
      <c r="N37" s="356"/>
      <c r="O37" s="356">
        <f>SUBTOTAL(9,O38)</f>
        <v>2406854</v>
      </c>
      <c r="P37" s="355"/>
      <c r="Q37" s="356"/>
      <c r="R37" s="356">
        <f>SUBTOTAL(9,R38)</f>
        <v>2254400</v>
      </c>
      <c r="S37" s="355"/>
      <c r="T37" s="356"/>
      <c r="U37" s="356">
        <f>SUBTOTAL(9,U38)</f>
        <v>2423480</v>
      </c>
      <c r="V37" s="355"/>
      <c r="W37" s="356"/>
      <c r="X37" s="356">
        <f>SUBTOTAL(9,X38)</f>
        <v>2392482</v>
      </c>
    </row>
    <row r="38" spans="1:24" ht="80.5">
      <c r="A38" s="343" t="s">
        <v>150</v>
      </c>
      <c r="B38" s="344" t="s">
        <v>220</v>
      </c>
      <c r="C38" s="345" t="s">
        <v>198</v>
      </c>
      <c r="D38" s="346">
        <v>281.8</v>
      </c>
      <c r="E38" s="347">
        <v>8991</v>
      </c>
      <c r="F38" s="357">
        <f t="shared" ref="F38" si="40">IFERROR(ROUND(E38*D38,0),"")</f>
        <v>2533664</v>
      </c>
      <c r="G38" s="346">
        <v>281.8</v>
      </c>
      <c r="H38" s="112">
        <v>8766.2250000000004</v>
      </c>
      <c r="I38" s="357">
        <f t="shared" ref="I38" si="41">IFERROR(ROUND(H38*G38,0),"")</f>
        <v>2470322</v>
      </c>
      <c r="J38" s="346">
        <v>281.8</v>
      </c>
      <c r="K38" s="112">
        <v>8641</v>
      </c>
      <c r="L38" s="357">
        <f t="shared" ref="L38" si="42">IFERROR(ROUND(K38*J38,0),"")</f>
        <v>2435034</v>
      </c>
      <c r="M38" s="346">
        <v>281.8</v>
      </c>
      <c r="N38" s="112">
        <v>8541</v>
      </c>
      <c r="O38" s="357">
        <f t="shared" ref="O38" si="43">IFERROR(ROUND(N38*M38,0),"")</f>
        <v>2406854</v>
      </c>
      <c r="P38" s="346">
        <v>281.8</v>
      </c>
      <c r="Q38" s="112">
        <v>8000</v>
      </c>
      <c r="R38" s="357">
        <f t="shared" ref="R38" si="44">IFERROR(ROUND(Q38*P38,0),"")</f>
        <v>2254400</v>
      </c>
      <c r="S38" s="346">
        <v>281.8</v>
      </c>
      <c r="T38" s="112">
        <v>8600</v>
      </c>
      <c r="U38" s="357">
        <f t="shared" ref="U38" si="45">IFERROR(ROUND(T38*S38,0),"")</f>
        <v>2423480</v>
      </c>
      <c r="V38" s="346">
        <v>281.8</v>
      </c>
      <c r="W38" s="112">
        <v>8490</v>
      </c>
      <c r="X38" s="357">
        <f t="shared" ref="X38" si="46">IFERROR(ROUND(W38*V38,0),"")</f>
        <v>2392482</v>
      </c>
    </row>
    <row r="39" spans="1:24">
      <c r="A39" s="351">
        <v>3.3</v>
      </c>
      <c r="B39" s="354" t="s">
        <v>221</v>
      </c>
      <c r="C39" s="351"/>
      <c r="D39" s="355"/>
      <c r="E39" s="356"/>
      <c r="F39" s="356">
        <f>SUBTOTAL(9,F40:F40)</f>
        <v>1138575</v>
      </c>
      <c r="G39" s="355"/>
      <c r="H39" s="356">
        <v>0</v>
      </c>
      <c r="I39" s="356">
        <f>SUBTOTAL(9,I40:I40)</f>
        <v>1110111</v>
      </c>
      <c r="J39" s="355"/>
      <c r="K39" s="356"/>
      <c r="L39" s="356">
        <f>SUBTOTAL(9,L40:L40)</f>
        <v>1094280</v>
      </c>
      <c r="M39" s="355"/>
      <c r="N39" s="356"/>
      <c r="O39" s="356">
        <f>SUBTOTAL(9,O40:O40)</f>
        <v>1081635</v>
      </c>
      <c r="P39" s="355"/>
      <c r="Q39" s="356"/>
      <c r="R39" s="356">
        <f>SUBTOTAL(9,R40:R40)</f>
        <v>1108575</v>
      </c>
      <c r="S39" s="355"/>
      <c r="T39" s="356"/>
      <c r="U39" s="356">
        <f>SUBTOTAL(9,U40:U40)</f>
        <v>1132500</v>
      </c>
      <c r="V39" s="355"/>
      <c r="W39" s="356"/>
      <c r="X39" s="356">
        <f>SUBTOTAL(9,X40:X40)</f>
        <v>1075950</v>
      </c>
    </row>
    <row r="40" spans="1:24" ht="69">
      <c r="A40" s="343" t="s">
        <v>151</v>
      </c>
      <c r="B40" s="344" t="s">
        <v>222</v>
      </c>
      <c r="C40" s="345" t="s">
        <v>126</v>
      </c>
      <c r="D40" s="346">
        <v>15</v>
      </c>
      <c r="E40" s="347">
        <v>75905</v>
      </c>
      <c r="F40" s="357">
        <f t="shared" ref="F40" si="47">IFERROR(ROUND(E40*D40,0),"")</f>
        <v>1138575</v>
      </c>
      <c r="G40" s="346">
        <v>15</v>
      </c>
      <c r="H40" s="112">
        <v>74007.375</v>
      </c>
      <c r="I40" s="357">
        <f t="shared" ref="I40" si="48">IFERROR(ROUND(H40*G40,0),"")</f>
        <v>1110111</v>
      </c>
      <c r="J40" s="346">
        <v>15</v>
      </c>
      <c r="K40" s="112">
        <v>72952</v>
      </c>
      <c r="L40" s="357">
        <f t="shared" ref="L40" si="49">IFERROR(ROUND(K40*J40,0),"")</f>
        <v>1094280</v>
      </c>
      <c r="M40" s="346">
        <v>15</v>
      </c>
      <c r="N40" s="112">
        <v>72109</v>
      </c>
      <c r="O40" s="357">
        <f t="shared" ref="O40" si="50">IFERROR(ROUND(N40*M40,0),"")</f>
        <v>1081635</v>
      </c>
      <c r="P40" s="346">
        <v>15</v>
      </c>
      <c r="Q40" s="112">
        <v>73905</v>
      </c>
      <c r="R40" s="357">
        <f t="shared" ref="R40" si="51">IFERROR(ROUND(Q40*P40,0),"")</f>
        <v>1108575</v>
      </c>
      <c r="S40" s="346">
        <v>15</v>
      </c>
      <c r="T40" s="112">
        <v>75500</v>
      </c>
      <c r="U40" s="357">
        <f t="shared" ref="U40" si="52">IFERROR(ROUND(T40*S40,0),"")</f>
        <v>1132500</v>
      </c>
      <c r="V40" s="346">
        <v>15</v>
      </c>
      <c r="W40" s="112">
        <v>71730</v>
      </c>
      <c r="X40" s="357">
        <f t="shared" ref="X40" si="53">IFERROR(ROUND(W40*V40,0),"")</f>
        <v>1075950</v>
      </c>
    </row>
    <row r="41" spans="1:24">
      <c r="A41" s="351">
        <v>4</v>
      </c>
      <c r="B41" s="354" t="s">
        <v>223</v>
      </c>
      <c r="C41" s="351"/>
      <c r="D41" s="355"/>
      <c r="E41" s="356"/>
      <c r="F41" s="353">
        <f>SUBTOTAL(9,F42:F55)</f>
        <v>6222178</v>
      </c>
      <c r="G41" s="355"/>
      <c r="H41" s="356">
        <v>0</v>
      </c>
      <c r="I41" s="353">
        <f>SUBTOTAL(9,I42:I55)</f>
        <v>6066626</v>
      </c>
      <c r="J41" s="355"/>
      <c r="K41" s="356"/>
      <c r="L41" s="353">
        <f>SUBTOTAL(9,L42:L55)</f>
        <v>5980138</v>
      </c>
      <c r="M41" s="355"/>
      <c r="N41" s="356"/>
      <c r="O41" s="353">
        <f>SUBTOTAL(9,O42:O55)</f>
        <v>6160878</v>
      </c>
      <c r="P41" s="355"/>
      <c r="Q41" s="356"/>
      <c r="R41" s="353">
        <f>SUBTOTAL(9,R42:R55)</f>
        <v>5826178</v>
      </c>
      <c r="S41" s="355"/>
      <c r="T41" s="356"/>
      <c r="U41" s="353">
        <f>SUBTOTAL(9,U42:U55)</f>
        <v>6002004</v>
      </c>
      <c r="V41" s="355"/>
      <c r="W41" s="356"/>
      <c r="X41" s="353">
        <f>SUBTOTAL(9,X42:X55)</f>
        <v>5845990</v>
      </c>
    </row>
    <row r="42" spans="1:24">
      <c r="A42" s="351">
        <v>4.0999999999999996</v>
      </c>
      <c r="B42" s="354" t="s">
        <v>224</v>
      </c>
      <c r="C42" s="351"/>
      <c r="D42" s="355"/>
      <c r="E42" s="356"/>
      <c r="F42" s="356">
        <f>SUBTOTAL(9,F43:F44)</f>
        <v>1722600</v>
      </c>
      <c r="G42" s="355"/>
      <c r="H42" s="356">
        <v>0</v>
      </c>
      <c r="I42" s="356">
        <f>SUBTOTAL(9,I43:I44)</f>
        <v>1679536</v>
      </c>
      <c r="J42" s="355"/>
      <c r="K42" s="356"/>
      <c r="L42" s="356">
        <f>SUBTOTAL(9,L43:L44)</f>
        <v>1655592</v>
      </c>
      <c r="M42" s="355"/>
      <c r="N42" s="356"/>
      <c r="O42" s="356">
        <f>SUBTOTAL(9,O43:O44)</f>
        <v>1663920</v>
      </c>
      <c r="P42" s="355"/>
      <c r="Q42" s="356"/>
      <c r="R42" s="356">
        <f>SUBTOTAL(9,R43:R44)</f>
        <v>1530600</v>
      </c>
      <c r="S42" s="355"/>
      <c r="T42" s="356"/>
      <c r="U42" s="356">
        <f>SUBTOTAL(9,U43:U44)</f>
        <v>1580004</v>
      </c>
      <c r="V42" s="355"/>
      <c r="W42" s="356"/>
      <c r="X42" s="356">
        <f>SUBTOTAL(9,X43:X44)</f>
        <v>1602012</v>
      </c>
    </row>
    <row r="43" spans="1:24" ht="103.5">
      <c r="A43" s="343" t="s">
        <v>152</v>
      </c>
      <c r="B43" s="344" t="s">
        <v>225</v>
      </c>
      <c r="C43" s="345" t="s">
        <v>126</v>
      </c>
      <c r="D43" s="346">
        <v>12</v>
      </c>
      <c r="E43" s="347">
        <v>116535</v>
      </c>
      <c r="F43" s="357">
        <f t="shared" ref="F43:F44" si="54">IFERROR(ROUND(E43*D43,0),"")</f>
        <v>1398420</v>
      </c>
      <c r="G43" s="346">
        <v>12</v>
      </c>
      <c r="H43" s="112">
        <v>113621.625</v>
      </c>
      <c r="I43" s="357">
        <f t="shared" ref="I43:I44" si="55">IFERROR(ROUND(H43*G43,0),"")</f>
        <v>1363460</v>
      </c>
      <c r="J43" s="346">
        <v>12</v>
      </c>
      <c r="K43" s="112">
        <v>112002</v>
      </c>
      <c r="L43" s="357">
        <f t="shared" ref="L43:L44" si="56">IFERROR(ROUND(K43*J43,0),"")</f>
        <v>1344024</v>
      </c>
      <c r="M43" s="346">
        <v>12</v>
      </c>
      <c r="N43" s="112">
        <v>112456</v>
      </c>
      <c r="O43" s="357">
        <f t="shared" ref="O43:O44" si="57">IFERROR(ROUND(N43*M43,0),"")</f>
        <v>1349472</v>
      </c>
      <c r="P43" s="346">
        <v>12</v>
      </c>
      <c r="Q43" s="112">
        <v>100535</v>
      </c>
      <c r="R43" s="357">
        <f t="shared" ref="R43:R44" si="58">IFERROR(ROUND(Q43*P43,0),"")</f>
        <v>1206420</v>
      </c>
      <c r="S43" s="346">
        <v>12</v>
      </c>
      <c r="T43" s="112">
        <v>106667</v>
      </c>
      <c r="U43" s="357">
        <f t="shared" ref="U43:U44" si="59">IFERROR(ROUND(T43*S43,0),"")</f>
        <v>1280004</v>
      </c>
      <c r="V43" s="346">
        <v>12</v>
      </c>
      <c r="W43" s="112">
        <v>108378</v>
      </c>
      <c r="X43" s="357">
        <f t="shared" ref="X43:X44" si="60">IFERROR(ROUND(W43*V43,0),"")</f>
        <v>1300536</v>
      </c>
    </row>
    <row r="44" spans="1:24" ht="23">
      <c r="A44" s="343" t="s">
        <v>153</v>
      </c>
      <c r="B44" s="344" t="s">
        <v>226</v>
      </c>
      <c r="C44" s="345" t="s">
        <v>126</v>
      </c>
      <c r="D44" s="346">
        <v>12</v>
      </c>
      <c r="E44" s="347">
        <v>27015</v>
      </c>
      <c r="F44" s="357">
        <f t="shared" si="54"/>
        <v>324180</v>
      </c>
      <c r="G44" s="346">
        <v>12</v>
      </c>
      <c r="H44" s="112">
        <v>26339.625</v>
      </c>
      <c r="I44" s="357">
        <f t="shared" si="55"/>
        <v>316076</v>
      </c>
      <c r="J44" s="346">
        <v>12</v>
      </c>
      <c r="K44" s="112">
        <v>25964</v>
      </c>
      <c r="L44" s="357">
        <f t="shared" si="56"/>
        <v>311568</v>
      </c>
      <c r="M44" s="346">
        <v>12</v>
      </c>
      <c r="N44" s="112">
        <v>26204</v>
      </c>
      <c r="O44" s="357">
        <f t="shared" si="57"/>
        <v>314448</v>
      </c>
      <c r="P44" s="346">
        <v>12</v>
      </c>
      <c r="Q44" s="112">
        <v>27015</v>
      </c>
      <c r="R44" s="357">
        <f t="shared" si="58"/>
        <v>324180</v>
      </c>
      <c r="S44" s="346">
        <v>12</v>
      </c>
      <c r="T44" s="112">
        <v>25000</v>
      </c>
      <c r="U44" s="357">
        <f t="shared" si="59"/>
        <v>300000</v>
      </c>
      <c r="V44" s="346">
        <v>12</v>
      </c>
      <c r="W44" s="112">
        <v>25123</v>
      </c>
      <c r="X44" s="357">
        <f t="shared" si="60"/>
        <v>301476</v>
      </c>
    </row>
    <row r="45" spans="1:24">
      <c r="A45" s="351">
        <v>4.2</v>
      </c>
      <c r="B45" s="354" t="s">
        <v>227</v>
      </c>
      <c r="C45" s="351"/>
      <c r="D45" s="355"/>
      <c r="E45" s="356"/>
      <c r="F45" s="356">
        <f>SUBTOTAL(9,F46:F53)</f>
        <v>4412220</v>
      </c>
      <c r="G45" s="355"/>
      <c r="H45" s="356">
        <v>0</v>
      </c>
      <c r="I45" s="356">
        <f>SUBTOTAL(9,I46:I53)</f>
        <v>4301916</v>
      </c>
      <c r="J45" s="355"/>
      <c r="K45" s="356"/>
      <c r="L45" s="356">
        <f>SUBTOTAL(9,L46:L53)</f>
        <v>4240586</v>
      </c>
      <c r="M45" s="355"/>
      <c r="N45" s="356"/>
      <c r="O45" s="356">
        <f>SUBTOTAL(9,O46:O53)</f>
        <v>4412220</v>
      </c>
      <c r="P45" s="355"/>
      <c r="Q45" s="356"/>
      <c r="R45" s="356">
        <f>SUBTOTAL(9,R46:R53)</f>
        <v>4208220</v>
      </c>
      <c r="S45" s="355"/>
      <c r="T45" s="356"/>
      <c r="U45" s="356">
        <f>SUBTOTAL(9,U46:U53)</f>
        <v>4335000</v>
      </c>
      <c r="V45" s="355"/>
      <c r="W45" s="356"/>
      <c r="X45" s="356">
        <f>SUBTOTAL(9,X46:X53)</f>
        <v>4162298</v>
      </c>
    </row>
    <row r="46" spans="1:24" ht="103.5">
      <c r="A46" s="343" t="s">
        <v>154</v>
      </c>
      <c r="B46" s="344" t="s">
        <v>228</v>
      </c>
      <c r="C46" s="345"/>
      <c r="D46" s="345"/>
      <c r="E46" s="345"/>
      <c r="F46" s="345"/>
      <c r="G46" s="345"/>
      <c r="H46" s="345">
        <v>0</v>
      </c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</row>
    <row r="47" spans="1:24" ht="23">
      <c r="A47" s="343" t="s">
        <v>155</v>
      </c>
      <c r="B47" s="344" t="s">
        <v>229</v>
      </c>
      <c r="C47" s="345" t="s">
        <v>83</v>
      </c>
      <c r="D47" s="346">
        <v>1</v>
      </c>
      <c r="E47" s="347">
        <v>194239</v>
      </c>
      <c r="F47" s="357">
        <f t="shared" ref="F47:F53" si="61">IFERROR(ROUND(E47*D47,0),"")</f>
        <v>194239</v>
      </c>
      <c r="G47" s="346">
        <v>1</v>
      </c>
      <c r="H47" s="112">
        <v>189383.02499999999</v>
      </c>
      <c r="I47" s="357">
        <f t="shared" ref="I47:I53" si="62">IFERROR(ROUND(H47*G47,0),"")</f>
        <v>189383</v>
      </c>
      <c r="J47" s="346">
        <v>1</v>
      </c>
      <c r="K47" s="112">
        <v>186683</v>
      </c>
      <c r="L47" s="357">
        <f t="shared" ref="L47:L53" si="63">IFERROR(ROUND(K47*J47,0),"")</f>
        <v>186683</v>
      </c>
      <c r="M47" s="346">
        <v>1</v>
      </c>
      <c r="N47" s="112">
        <v>194239</v>
      </c>
      <c r="O47" s="357">
        <f t="shared" ref="O47:O53" si="64">IFERROR(ROUND(N47*M47,0),"")</f>
        <v>194239</v>
      </c>
      <c r="P47" s="346">
        <v>1</v>
      </c>
      <c r="Q47" s="112">
        <v>194239</v>
      </c>
      <c r="R47" s="357">
        <f t="shared" ref="R47:R53" si="65">IFERROR(ROUND(Q47*P47,0),"")</f>
        <v>194239</v>
      </c>
      <c r="S47" s="346">
        <v>1</v>
      </c>
      <c r="T47" s="112">
        <v>210000</v>
      </c>
      <c r="U47" s="357">
        <f t="shared" ref="U47:U53" si="66">IFERROR(ROUND(T47*S47,0),"")</f>
        <v>210000</v>
      </c>
      <c r="V47" s="346">
        <v>1</v>
      </c>
      <c r="W47" s="112">
        <v>182585</v>
      </c>
      <c r="X47" s="357">
        <f t="shared" ref="X47:X53" si="67">IFERROR(ROUND(W47*V47,0),"")</f>
        <v>182585</v>
      </c>
    </row>
    <row r="48" spans="1:24" ht="23">
      <c r="A48" s="343" t="s">
        <v>156</v>
      </c>
      <c r="B48" s="344" t="s">
        <v>230</v>
      </c>
      <c r="C48" s="345" t="s">
        <v>83</v>
      </c>
      <c r="D48" s="346">
        <v>1</v>
      </c>
      <c r="E48" s="347">
        <v>436209</v>
      </c>
      <c r="F48" s="357">
        <f t="shared" si="61"/>
        <v>436209</v>
      </c>
      <c r="G48" s="346">
        <v>1</v>
      </c>
      <c r="H48" s="112">
        <v>425303.77499999997</v>
      </c>
      <c r="I48" s="357">
        <f t="shared" si="62"/>
        <v>425304</v>
      </c>
      <c r="J48" s="346">
        <v>1</v>
      </c>
      <c r="K48" s="112">
        <v>419240</v>
      </c>
      <c r="L48" s="357">
        <f t="shared" si="63"/>
        <v>419240</v>
      </c>
      <c r="M48" s="346">
        <v>1</v>
      </c>
      <c r="N48" s="112">
        <v>436209</v>
      </c>
      <c r="O48" s="357">
        <f t="shared" si="64"/>
        <v>436209</v>
      </c>
      <c r="P48" s="346">
        <v>1</v>
      </c>
      <c r="Q48" s="112">
        <v>436209</v>
      </c>
      <c r="R48" s="357">
        <f t="shared" si="65"/>
        <v>436209</v>
      </c>
      <c r="S48" s="346">
        <v>1</v>
      </c>
      <c r="T48" s="112">
        <v>430000</v>
      </c>
      <c r="U48" s="357">
        <f t="shared" si="66"/>
        <v>430000</v>
      </c>
      <c r="V48" s="346">
        <v>1</v>
      </c>
      <c r="W48" s="112">
        <v>412216</v>
      </c>
      <c r="X48" s="357">
        <f t="shared" si="67"/>
        <v>412216</v>
      </c>
    </row>
    <row r="49" spans="1:24" ht="23">
      <c r="A49" s="343" t="s">
        <v>157</v>
      </c>
      <c r="B49" s="344" t="s">
        <v>231</v>
      </c>
      <c r="C49" s="345" t="s">
        <v>83</v>
      </c>
      <c r="D49" s="346">
        <v>1</v>
      </c>
      <c r="E49" s="347">
        <v>575428</v>
      </c>
      <c r="F49" s="357">
        <f t="shared" si="61"/>
        <v>575428</v>
      </c>
      <c r="G49" s="346">
        <v>1</v>
      </c>
      <c r="H49" s="112">
        <v>561042.29999999993</v>
      </c>
      <c r="I49" s="357">
        <f t="shared" si="62"/>
        <v>561042</v>
      </c>
      <c r="J49" s="346">
        <v>1</v>
      </c>
      <c r="K49" s="112">
        <v>553044</v>
      </c>
      <c r="L49" s="357">
        <f t="shared" si="63"/>
        <v>553044</v>
      </c>
      <c r="M49" s="346">
        <v>1</v>
      </c>
      <c r="N49" s="112">
        <v>575428</v>
      </c>
      <c r="O49" s="357">
        <f t="shared" si="64"/>
        <v>575428</v>
      </c>
      <c r="P49" s="346">
        <v>1</v>
      </c>
      <c r="Q49" s="112">
        <v>575428</v>
      </c>
      <c r="R49" s="357">
        <f t="shared" si="65"/>
        <v>575428</v>
      </c>
      <c r="S49" s="346">
        <v>1</v>
      </c>
      <c r="T49" s="112">
        <v>570000</v>
      </c>
      <c r="U49" s="357">
        <f t="shared" si="66"/>
        <v>570000</v>
      </c>
      <c r="V49" s="346">
        <v>1</v>
      </c>
      <c r="W49" s="112">
        <v>533148</v>
      </c>
      <c r="X49" s="357">
        <f t="shared" si="67"/>
        <v>533148</v>
      </c>
    </row>
    <row r="50" spans="1:24" ht="23">
      <c r="A50" s="343" t="s">
        <v>158</v>
      </c>
      <c r="B50" s="344" t="s">
        <v>232</v>
      </c>
      <c r="C50" s="345" t="s">
        <v>126</v>
      </c>
      <c r="D50" s="346">
        <v>0.95</v>
      </c>
      <c r="E50" s="347">
        <v>873171</v>
      </c>
      <c r="F50" s="357">
        <f t="shared" si="61"/>
        <v>829512</v>
      </c>
      <c r="G50" s="346">
        <v>0.95</v>
      </c>
      <c r="H50" s="112">
        <v>851341.72499999998</v>
      </c>
      <c r="I50" s="357">
        <f t="shared" si="62"/>
        <v>808775</v>
      </c>
      <c r="J50" s="346">
        <v>0.95</v>
      </c>
      <c r="K50" s="112">
        <v>839205</v>
      </c>
      <c r="L50" s="357">
        <f t="shared" si="63"/>
        <v>797245</v>
      </c>
      <c r="M50" s="346">
        <v>0.95</v>
      </c>
      <c r="N50" s="112">
        <v>873171</v>
      </c>
      <c r="O50" s="357">
        <f t="shared" si="64"/>
        <v>829512</v>
      </c>
      <c r="P50" s="346">
        <v>0.95</v>
      </c>
      <c r="Q50" s="112">
        <v>873171</v>
      </c>
      <c r="R50" s="357">
        <f t="shared" si="65"/>
        <v>829512</v>
      </c>
      <c r="S50" s="346">
        <v>0.95</v>
      </c>
      <c r="T50" s="112">
        <v>860000</v>
      </c>
      <c r="U50" s="357">
        <f t="shared" si="66"/>
        <v>817000</v>
      </c>
      <c r="V50" s="346">
        <v>0.95</v>
      </c>
      <c r="W50" s="112">
        <v>836000</v>
      </c>
      <c r="X50" s="357">
        <f t="shared" si="67"/>
        <v>794200</v>
      </c>
    </row>
    <row r="51" spans="1:24" ht="126.5">
      <c r="A51" s="343" t="s">
        <v>159</v>
      </c>
      <c r="B51" s="344" t="s">
        <v>233</v>
      </c>
      <c r="C51" s="345" t="s">
        <v>83</v>
      </c>
      <c r="D51" s="346">
        <v>1</v>
      </c>
      <c r="E51" s="347">
        <v>532448</v>
      </c>
      <c r="F51" s="357">
        <f t="shared" si="61"/>
        <v>532448</v>
      </c>
      <c r="G51" s="346">
        <v>1</v>
      </c>
      <c r="H51" s="112">
        <v>519136.8</v>
      </c>
      <c r="I51" s="357">
        <f t="shared" si="62"/>
        <v>519137</v>
      </c>
      <c r="J51" s="346">
        <v>1</v>
      </c>
      <c r="K51" s="112">
        <v>511736</v>
      </c>
      <c r="L51" s="357">
        <f t="shared" si="63"/>
        <v>511736</v>
      </c>
      <c r="M51" s="346">
        <v>1</v>
      </c>
      <c r="N51" s="112">
        <v>532448</v>
      </c>
      <c r="O51" s="357">
        <f t="shared" si="64"/>
        <v>532448</v>
      </c>
      <c r="P51" s="346">
        <v>1</v>
      </c>
      <c r="Q51" s="112">
        <v>532448</v>
      </c>
      <c r="R51" s="357">
        <f t="shared" si="65"/>
        <v>532448</v>
      </c>
      <c r="S51" s="346">
        <v>1</v>
      </c>
      <c r="T51" s="112">
        <v>530000</v>
      </c>
      <c r="U51" s="357">
        <f t="shared" si="66"/>
        <v>530000</v>
      </c>
      <c r="V51" s="346">
        <v>1</v>
      </c>
      <c r="W51" s="112">
        <v>503167</v>
      </c>
      <c r="X51" s="357">
        <f t="shared" si="67"/>
        <v>503167</v>
      </c>
    </row>
    <row r="52" spans="1:24" ht="57.5">
      <c r="A52" s="343" t="s">
        <v>160</v>
      </c>
      <c r="B52" s="344" t="s">
        <v>234</v>
      </c>
      <c r="C52" s="345" t="s">
        <v>83</v>
      </c>
      <c r="D52" s="346">
        <v>6</v>
      </c>
      <c r="E52" s="347">
        <v>66250</v>
      </c>
      <c r="F52" s="357">
        <f t="shared" si="61"/>
        <v>397500</v>
      </c>
      <c r="G52" s="346">
        <v>6</v>
      </c>
      <c r="H52" s="112">
        <v>64593.75</v>
      </c>
      <c r="I52" s="357">
        <f t="shared" si="62"/>
        <v>387563</v>
      </c>
      <c r="J52" s="346">
        <v>6</v>
      </c>
      <c r="K52" s="112">
        <v>63673</v>
      </c>
      <c r="L52" s="357">
        <f t="shared" si="63"/>
        <v>382038</v>
      </c>
      <c r="M52" s="346">
        <v>6</v>
      </c>
      <c r="N52" s="112">
        <v>66250</v>
      </c>
      <c r="O52" s="357">
        <f t="shared" si="64"/>
        <v>397500</v>
      </c>
      <c r="P52" s="346">
        <v>6</v>
      </c>
      <c r="Q52" s="112">
        <v>66250</v>
      </c>
      <c r="R52" s="357">
        <f t="shared" si="65"/>
        <v>397500</v>
      </c>
      <c r="S52" s="346">
        <v>6</v>
      </c>
      <c r="T52" s="112">
        <v>63000</v>
      </c>
      <c r="U52" s="357">
        <f t="shared" si="66"/>
        <v>378000</v>
      </c>
      <c r="V52" s="346">
        <v>6</v>
      </c>
      <c r="W52" s="112">
        <v>61613</v>
      </c>
      <c r="X52" s="357">
        <f t="shared" si="67"/>
        <v>369678</v>
      </c>
    </row>
    <row r="53" spans="1:24" ht="34.5">
      <c r="A53" s="343" t="s">
        <v>161</v>
      </c>
      <c r="B53" s="344" t="s">
        <v>235</v>
      </c>
      <c r="C53" s="345" t="s">
        <v>83</v>
      </c>
      <c r="D53" s="346">
        <v>4</v>
      </c>
      <c r="E53" s="347">
        <v>361721</v>
      </c>
      <c r="F53" s="357">
        <f t="shared" si="61"/>
        <v>1446884</v>
      </c>
      <c r="G53" s="346">
        <v>4</v>
      </c>
      <c r="H53" s="112">
        <v>352677.97499999998</v>
      </c>
      <c r="I53" s="357">
        <f t="shared" si="62"/>
        <v>1410712</v>
      </c>
      <c r="J53" s="346">
        <v>4</v>
      </c>
      <c r="K53" s="112">
        <v>347650</v>
      </c>
      <c r="L53" s="357">
        <f t="shared" si="63"/>
        <v>1390600</v>
      </c>
      <c r="M53" s="346">
        <v>4</v>
      </c>
      <c r="N53" s="112">
        <v>361721</v>
      </c>
      <c r="O53" s="357">
        <f t="shared" si="64"/>
        <v>1446884</v>
      </c>
      <c r="P53" s="346">
        <v>4</v>
      </c>
      <c r="Q53" s="112">
        <v>310721</v>
      </c>
      <c r="R53" s="357">
        <f t="shared" si="65"/>
        <v>1242884</v>
      </c>
      <c r="S53" s="346">
        <v>4</v>
      </c>
      <c r="T53" s="112">
        <v>350000</v>
      </c>
      <c r="U53" s="357">
        <f t="shared" si="66"/>
        <v>1400000</v>
      </c>
      <c r="V53" s="346">
        <v>4</v>
      </c>
      <c r="W53" s="112">
        <v>341826</v>
      </c>
      <c r="X53" s="357">
        <f t="shared" si="67"/>
        <v>1367304</v>
      </c>
    </row>
    <row r="54" spans="1:24">
      <c r="A54" s="351">
        <v>4.3</v>
      </c>
      <c r="B54" s="354" t="s">
        <v>236</v>
      </c>
      <c r="C54" s="351"/>
      <c r="D54" s="355"/>
      <c r="E54" s="356"/>
      <c r="F54" s="356">
        <f>SUBTOTAL(9,F55:F55)</f>
        <v>87358</v>
      </c>
      <c r="G54" s="355"/>
      <c r="H54" s="356">
        <v>0</v>
      </c>
      <c r="I54" s="356">
        <f>SUBTOTAL(9,I55:I55)</f>
        <v>85174</v>
      </c>
      <c r="J54" s="355"/>
      <c r="K54" s="356"/>
      <c r="L54" s="356">
        <f>SUBTOTAL(9,L55:L55)</f>
        <v>83960</v>
      </c>
      <c r="M54" s="355"/>
      <c r="N54" s="356"/>
      <c r="O54" s="356">
        <f>SUBTOTAL(9,O55:O55)</f>
        <v>84738</v>
      </c>
      <c r="P54" s="355"/>
      <c r="Q54" s="356"/>
      <c r="R54" s="356">
        <f>SUBTOTAL(9,R55:R55)</f>
        <v>87358</v>
      </c>
      <c r="S54" s="355"/>
      <c r="T54" s="356"/>
      <c r="U54" s="356">
        <f>SUBTOTAL(9,U55:U55)</f>
        <v>87000</v>
      </c>
      <c r="V54" s="355"/>
      <c r="W54" s="356"/>
      <c r="X54" s="356">
        <f>SUBTOTAL(9,X55:X55)</f>
        <v>81680</v>
      </c>
    </row>
    <row r="55" spans="1:24" ht="115">
      <c r="A55" s="343" t="s">
        <v>162</v>
      </c>
      <c r="B55" s="344" t="s">
        <v>237</v>
      </c>
      <c r="C55" s="345" t="s">
        <v>205</v>
      </c>
      <c r="D55" s="346">
        <v>0.1</v>
      </c>
      <c r="E55" s="347">
        <v>873583</v>
      </c>
      <c r="F55" s="357">
        <f t="shared" ref="F55" si="68">IFERROR(ROUND(E55*D55,0),"")</f>
        <v>87358</v>
      </c>
      <c r="G55" s="346">
        <v>0.1</v>
      </c>
      <c r="H55" s="112">
        <v>851743.42499999993</v>
      </c>
      <c r="I55" s="357">
        <f t="shared" ref="I55" si="69">IFERROR(ROUND(H55*G55,0),"")</f>
        <v>85174</v>
      </c>
      <c r="J55" s="346">
        <v>0.1</v>
      </c>
      <c r="K55" s="112">
        <v>839601</v>
      </c>
      <c r="L55" s="357">
        <f t="shared" ref="L55" si="70">IFERROR(ROUND(K55*J55,0),"")</f>
        <v>83960</v>
      </c>
      <c r="M55" s="346">
        <v>0.1</v>
      </c>
      <c r="N55" s="112">
        <v>847375</v>
      </c>
      <c r="O55" s="357">
        <f t="shared" ref="O55" si="71">IFERROR(ROUND(N55*M55,0),"")</f>
        <v>84738</v>
      </c>
      <c r="P55" s="346">
        <v>0.1</v>
      </c>
      <c r="Q55" s="112">
        <v>873583</v>
      </c>
      <c r="R55" s="357">
        <f t="shared" ref="R55" si="72">IFERROR(ROUND(Q55*P55,0),"")</f>
        <v>87358</v>
      </c>
      <c r="S55" s="346">
        <v>0.1</v>
      </c>
      <c r="T55" s="112">
        <v>870000</v>
      </c>
      <c r="U55" s="357">
        <f t="shared" ref="U55" si="73">IFERROR(ROUND(T55*S55,0),"")</f>
        <v>87000</v>
      </c>
      <c r="V55" s="346">
        <v>0.1</v>
      </c>
      <c r="W55" s="112">
        <v>816800</v>
      </c>
      <c r="X55" s="357">
        <f t="shared" ref="X55" si="74">IFERROR(ROUND(W55*V55,0),"")</f>
        <v>81680</v>
      </c>
    </row>
    <row r="56" spans="1:24">
      <c r="A56" s="351">
        <v>5</v>
      </c>
      <c r="B56" s="354" t="s">
        <v>238</v>
      </c>
      <c r="C56" s="351"/>
      <c r="D56" s="355"/>
      <c r="E56" s="356"/>
      <c r="F56" s="353">
        <f>SUBTOTAL(9,F57:F58)</f>
        <v>1918384</v>
      </c>
      <c r="G56" s="355"/>
      <c r="H56" s="356">
        <v>0</v>
      </c>
      <c r="I56" s="353">
        <f>SUBTOTAL(9,I57:I58)</f>
        <v>1870424</v>
      </c>
      <c r="J56" s="355"/>
      <c r="K56" s="356"/>
      <c r="L56" s="353">
        <f>SUBTOTAL(9,L57:L58)</f>
        <v>1843634</v>
      </c>
      <c r="M56" s="355"/>
      <c r="N56" s="356"/>
      <c r="O56" s="353">
        <f>SUBTOTAL(9,O57:O58)</f>
        <v>1823900</v>
      </c>
      <c r="P56" s="355"/>
      <c r="Q56" s="356"/>
      <c r="R56" s="353">
        <f>SUBTOTAL(9,R57:R58)</f>
        <v>1918384</v>
      </c>
      <c r="S56" s="355"/>
      <c r="T56" s="356"/>
      <c r="U56" s="353">
        <f>SUBTOTAL(9,U57:U58)</f>
        <v>1853800</v>
      </c>
      <c r="V56" s="355"/>
      <c r="W56" s="356"/>
      <c r="X56" s="353">
        <f>SUBTOTAL(9,X57:X58)</f>
        <v>1794897</v>
      </c>
    </row>
    <row r="57" spans="1:24">
      <c r="A57" s="351">
        <v>5.0999999999999996</v>
      </c>
      <c r="B57" s="354" t="s">
        <v>239</v>
      </c>
      <c r="C57" s="351"/>
      <c r="D57" s="355"/>
      <c r="E57" s="356"/>
      <c r="F57" s="356">
        <f>SUBTOTAL(9,F58)</f>
        <v>1918384</v>
      </c>
      <c r="G57" s="355"/>
      <c r="H57" s="356">
        <v>0</v>
      </c>
      <c r="I57" s="356">
        <f>SUBTOTAL(9,I58)</f>
        <v>1870424</v>
      </c>
      <c r="J57" s="355"/>
      <c r="K57" s="356"/>
      <c r="L57" s="356">
        <f>SUBTOTAL(9,L58)</f>
        <v>1843634</v>
      </c>
      <c r="M57" s="355"/>
      <c r="N57" s="356"/>
      <c r="O57" s="356">
        <f>SUBTOTAL(9,O58)</f>
        <v>1823900</v>
      </c>
      <c r="P57" s="355"/>
      <c r="Q57" s="356"/>
      <c r="R57" s="356">
        <f>SUBTOTAL(9,R58)</f>
        <v>1918384</v>
      </c>
      <c r="S57" s="355"/>
      <c r="T57" s="356"/>
      <c r="U57" s="356">
        <f>SUBTOTAL(9,U58)</f>
        <v>1853800</v>
      </c>
      <c r="V57" s="355"/>
      <c r="W57" s="356"/>
      <c r="X57" s="356">
        <f>SUBTOTAL(9,X58)</f>
        <v>1794897</v>
      </c>
    </row>
    <row r="58" spans="1:24" ht="80.5">
      <c r="A58" s="343" t="s">
        <v>163</v>
      </c>
      <c r="B58" s="344" t="s">
        <v>240</v>
      </c>
      <c r="C58" s="345" t="s">
        <v>84</v>
      </c>
      <c r="D58" s="346">
        <v>299</v>
      </c>
      <c r="E58" s="347">
        <v>6416</v>
      </c>
      <c r="F58" s="357">
        <f>IFERROR(ROUND(E58*D58,0),"")</f>
        <v>1918384</v>
      </c>
      <c r="G58" s="346">
        <v>299</v>
      </c>
      <c r="H58" s="112">
        <v>6255.5999999999995</v>
      </c>
      <c r="I58" s="357">
        <f>IFERROR(ROUND(H58*G58,0),"")</f>
        <v>1870424</v>
      </c>
      <c r="J58" s="346">
        <v>299</v>
      </c>
      <c r="K58" s="112">
        <v>6166</v>
      </c>
      <c r="L58" s="357">
        <f>IFERROR(ROUND(K58*J58,0),"")</f>
        <v>1843634</v>
      </c>
      <c r="M58" s="346">
        <v>299</v>
      </c>
      <c r="N58" s="112">
        <v>6100</v>
      </c>
      <c r="O58" s="357">
        <f>IFERROR(ROUND(N58*M58,0),"")</f>
        <v>1823900</v>
      </c>
      <c r="P58" s="346">
        <v>299</v>
      </c>
      <c r="Q58" s="112">
        <v>6416</v>
      </c>
      <c r="R58" s="357">
        <f>IFERROR(ROUND(Q58*P58,0),"")</f>
        <v>1918384</v>
      </c>
      <c r="S58" s="346">
        <v>299</v>
      </c>
      <c r="T58" s="112">
        <v>6200</v>
      </c>
      <c r="U58" s="357">
        <f>IFERROR(ROUND(T58*S58,0),"")</f>
        <v>1853800</v>
      </c>
      <c r="V58" s="346">
        <v>299</v>
      </c>
      <c r="W58" s="112">
        <v>6003</v>
      </c>
      <c r="X58" s="357">
        <f>IFERROR(ROUND(W58*V58,0),"")</f>
        <v>1794897</v>
      </c>
    </row>
    <row r="59" spans="1:24">
      <c r="A59" s="351">
        <v>6</v>
      </c>
      <c r="B59" s="354" t="s">
        <v>118</v>
      </c>
      <c r="C59" s="351"/>
      <c r="D59" s="355"/>
      <c r="E59" s="356"/>
      <c r="F59" s="353">
        <f>SUBTOTAL(9,F60:F64)</f>
        <v>650779</v>
      </c>
      <c r="G59" s="355"/>
      <c r="H59" s="356">
        <v>0</v>
      </c>
      <c r="I59" s="353">
        <f>SUBTOTAL(9,I60:I64)</f>
        <v>634510</v>
      </c>
      <c r="J59" s="355"/>
      <c r="K59" s="356"/>
      <c r="L59" s="353">
        <f>SUBTOTAL(9,L60:L64)</f>
        <v>625464</v>
      </c>
      <c r="M59" s="355"/>
      <c r="N59" s="356"/>
      <c r="O59" s="353">
        <f>SUBTOTAL(9,O60:O64)</f>
        <v>631255</v>
      </c>
      <c r="P59" s="355"/>
      <c r="Q59" s="356"/>
      <c r="R59" s="353">
        <f>SUBTOTAL(9,R60:R64)</f>
        <v>650779</v>
      </c>
      <c r="S59" s="355"/>
      <c r="T59" s="356"/>
      <c r="U59" s="353">
        <f>SUBTOTAL(9,U60:U64)</f>
        <v>637076</v>
      </c>
      <c r="V59" s="355"/>
      <c r="W59" s="356"/>
      <c r="X59" s="353">
        <f>SUBTOTAL(9,X60:X64)</f>
        <v>615042</v>
      </c>
    </row>
    <row r="60" spans="1:24">
      <c r="A60" s="351">
        <v>6.1</v>
      </c>
      <c r="B60" s="354" t="s">
        <v>241</v>
      </c>
      <c r="C60" s="351"/>
      <c r="D60" s="355"/>
      <c r="E60" s="356"/>
      <c r="F60" s="356">
        <f>SUBTOTAL(9,F61)</f>
        <v>141764</v>
      </c>
      <c r="G60" s="355"/>
      <c r="H60" s="356">
        <v>0</v>
      </c>
      <c r="I60" s="356">
        <f>SUBTOTAL(9,I61)</f>
        <v>138220</v>
      </c>
      <c r="J60" s="355"/>
      <c r="K60" s="356"/>
      <c r="L60" s="356">
        <f>SUBTOTAL(9,L61)</f>
        <v>136250</v>
      </c>
      <c r="M60" s="355"/>
      <c r="N60" s="356"/>
      <c r="O60" s="356">
        <f>SUBTOTAL(9,O61)</f>
        <v>137511</v>
      </c>
      <c r="P60" s="355"/>
      <c r="Q60" s="356"/>
      <c r="R60" s="356">
        <f>SUBTOTAL(9,R61)</f>
        <v>141764</v>
      </c>
      <c r="S60" s="355"/>
      <c r="T60" s="356"/>
      <c r="U60" s="356">
        <f>SUBTOTAL(9,U61)</f>
        <v>136500</v>
      </c>
      <c r="V60" s="355"/>
      <c r="W60" s="356"/>
      <c r="X60" s="356">
        <f>SUBTOTAL(9,X61)</f>
        <v>133967</v>
      </c>
    </row>
    <row r="61" spans="1:24" ht="92">
      <c r="A61" s="343" t="s">
        <v>164</v>
      </c>
      <c r="B61" s="344" t="s">
        <v>242</v>
      </c>
      <c r="C61" s="345" t="s">
        <v>205</v>
      </c>
      <c r="D61" s="346">
        <v>0.65</v>
      </c>
      <c r="E61" s="347">
        <v>218099</v>
      </c>
      <c r="F61" s="357">
        <f>IFERROR(ROUND(E61*D61,0),"")</f>
        <v>141764</v>
      </c>
      <c r="G61" s="346">
        <v>0.65</v>
      </c>
      <c r="H61" s="112">
        <v>212646.52499999999</v>
      </c>
      <c r="I61" s="357">
        <f>IFERROR(ROUND(H61*G61,0),"")</f>
        <v>138220</v>
      </c>
      <c r="J61" s="346">
        <v>0.65</v>
      </c>
      <c r="K61" s="112">
        <v>209615</v>
      </c>
      <c r="L61" s="357">
        <f>IFERROR(ROUND(K61*J61,0),"")</f>
        <v>136250</v>
      </c>
      <c r="M61" s="346">
        <v>0.65</v>
      </c>
      <c r="N61" s="112">
        <v>211556</v>
      </c>
      <c r="O61" s="357">
        <f>IFERROR(ROUND(N61*M61,0),"")</f>
        <v>137511</v>
      </c>
      <c r="P61" s="346">
        <v>0.65</v>
      </c>
      <c r="Q61" s="112">
        <v>218099</v>
      </c>
      <c r="R61" s="357">
        <f>IFERROR(ROUND(Q61*P61,0),"")</f>
        <v>141764</v>
      </c>
      <c r="S61" s="346">
        <v>0.65</v>
      </c>
      <c r="T61" s="112">
        <v>210000</v>
      </c>
      <c r="U61" s="357">
        <f>IFERROR(ROUND(T61*S61,0),"")</f>
        <v>136500</v>
      </c>
      <c r="V61" s="346">
        <v>0.65</v>
      </c>
      <c r="W61" s="112">
        <v>206103</v>
      </c>
      <c r="X61" s="357">
        <f>IFERROR(ROUND(W61*V61,0),"")</f>
        <v>133967</v>
      </c>
    </row>
    <row r="62" spans="1:24">
      <c r="A62" s="351">
        <v>6.2</v>
      </c>
      <c r="B62" s="354" t="s">
        <v>243</v>
      </c>
      <c r="C62" s="351"/>
      <c r="D62" s="355"/>
      <c r="E62" s="356"/>
      <c r="F62" s="356">
        <f>SUBTOTAL(9,F63:F64)</f>
        <v>509015</v>
      </c>
      <c r="G62" s="355"/>
      <c r="H62" s="356">
        <v>0</v>
      </c>
      <c r="I62" s="356">
        <f>SUBTOTAL(9,I63:I64)</f>
        <v>496290</v>
      </c>
      <c r="J62" s="355"/>
      <c r="K62" s="356"/>
      <c r="L62" s="356">
        <f>SUBTOTAL(9,L63:L64)</f>
        <v>489214</v>
      </c>
      <c r="M62" s="355"/>
      <c r="N62" s="356"/>
      <c r="O62" s="356">
        <f>SUBTOTAL(9,O63:O64)</f>
        <v>493744</v>
      </c>
      <c r="P62" s="355"/>
      <c r="Q62" s="356"/>
      <c r="R62" s="356">
        <f>SUBTOTAL(9,R63:R64)</f>
        <v>509015</v>
      </c>
      <c r="S62" s="355"/>
      <c r="T62" s="356"/>
      <c r="U62" s="356">
        <f>SUBTOTAL(9,U63:U64)</f>
        <v>500576</v>
      </c>
      <c r="V62" s="355"/>
      <c r="W62" s="356"/>
      <c r="X62" s="356">
        <f>SUBTOTAL(9,X63:X64)</f>
        <v>481075</v>
      </c>
    </row>
    <row r="63" spans="1:24" ht="69">
      <c r="A63" s="343" t="s">
        <v>165</v>
      </c>
      <c r="B63" s="344" t="s">
        <v>244</v>
      </c>
      <c r="C63" s="345" t="s">
        <v>198</v>
      </c>
      <c r="D63" s="346">
        <v>2.62</v>
      </c>
      <c r="E63" s="347">
        <v>4852</v>
      </c>
      <c r="F63" s="357">
        <f>IFERROR(ROUND(E63*D63,0),"")</f>
        <v>12712</v>
      </c>
      <c r="G63" s="346">
        <v>2.62</v>
      </c>
      <c r="H63" s="112">
        <v>4730.7</v>
      </c>
      <c r="I63" s="357">
        <f>IFERROR(ROUND(H63*G63,0),"")</f>
        <v>12394</v>
      </c>
      <c r="J63" s="346">
        <v>2.62</v>
      </c>
      <c r="K63" s="112">
        <v>4663</v>
      </c>
      <c r="L63" s="357">
        <f>IFERROR(ROUND(K63*J63,0),"")</f>
        <v>12217</v>
      </c>
      <c r="M63" s="346">
        <v>2.62</v>
      </c>
      <c r="N63" s="112">
        <v>4706</v>
      </c>
      <c r="O63" s="357">
        <f>IFERROR(ROUND(N63*M63,0),"")</f>
        <v>12330</v>
      </c>
      <c r="P63" s="346">
        <v>2.62</v>
      </c>
      <c r="Q63" s="112">
        <v>4852</v>
      </c>
      <c r="R63" s="357">
        <f>IFERROR(ROUND(Q63*P63,0),"")</f>
        <v>12712</v>
      </c>
      <c r="S63" s="346">
        <v>2.62</v>
      </c>
      <c r="T63" s="112">
        <v>4800</v>
      </c>
      <c r="U63" s="357">
        <f>IFERROR(ROUND(T63*S63,0),"")</f>
        <v>12576</v>
      </c>
      <c r="V63" s="346">
        <v>2.62</v>
      </c>
      <c r="W63" s="112">
        <v>4512</v>
      </c>
      <c r="X63" s="357">
        <f>IFERROR(ROUND(W63*V63,0),"")</f>
        <v>11821</v>
      </c>
    </row>
    <row r="64" spans="1:24" ht="80.5">
      <c r="A64" s="343" t="s">
        <v>166</v>
      </c>
      <c r="B64" s="344" t="s">
        <v>245</v>
      </c>
      <c r="C64" s="345" t="s">
        <v>205</v>
      </c>
      <c r="D64" s="346">
        <v>0.4</v>
      </c>
      <c r="E64" s="347">
        <v>1240758</v>
      </c>
      <c r="F64" s="357">
        <f>IFERROR(ROUND(E64*D64,0),"")</f>
        <v>496303</v>
      </c>
      <c r="G64" s="346">
        <v>0.4</v>
      </c>
      <c r="H64" s="112">
        <v>1209739.05</v>
      </c>
      <c r="I64" s="357">
        <f>IFERROR(ROUND(H64*G64,0),"")</f>
        <v>483896</v>
      </c>
      <c r="J64" s="346">
        <v>0.4</v>
      </c>
      <c r="K64" s="112">
        <v>1192493</v>
      </c>
      <c r="L64" s="357">
        <f>IFERROR(ROUND(K64*J64,0),"")</f>
        <v>476997</v>
      </c>
      <c r="M64" s="346">
        <v>0.4</v>
      </c>
      <c r="N64" s="112">
        <v>1203535</v>
      </c>
      <c r="O64" s="357">
        <f>IFERROR(ROUND(N64*M64,0),"")</f>
        <v>481414</v>
      </c>
      <c r="P64" s="346">
        <v>0.4</v>
      </c>
      <c r="Q64" s="112">
        <v>1240758</v>
      </c>
      <c r="R64" s="357">
        <f>IFERROR(ROUND(Q64*P64,0),"")</f>
        <v>496303</v>
      </c>
      <c r="S64" s="346">
        <v>0.4</v>
      </c>
      <c r="T64" s="112">
        <v>1220000</v>
      </c>
      <c r="U64" s="357">
        <f>IFERROR(ROUND(T64*S64,0),"")</f>
        <v>488000</v>
      </c>
      <c r="V64" s="346">
        <v>0.4</v>
      </c>
      <c r="W64" s="112">
        <v>1173136</v>
      </c>
      <c r="X64" s="357">
        <f>IFERROR(ROUND(W64*V64,0),"")</f>
        <v>469254</v>
      </c>
    </row>
    <row r="65" spans="1:24">
      <c r="A65" s="351">
        <v>7</v>
      </c>
      <c r="B65" s="354" t="s">
        <v>246</v>
      </c>
      <c r="C65" s="351"/>
      <c r="D65" s="355"/>
      <c r="E65" s="356"/>
      <c r="F65" s="353">
        <f>SUBTOTAL(9,F66:F67)</f>
        <v>116474</v>
      </c>
      <c r="G65" s="355"/>
      <c r="H65" s="356">
        <v>0</v>
      </c>
      <c r="I65" s="353">
        <f>SUBTOTAL(9,I66:I67)</f>
        <v>113563</v>
      </c>
      <c r="J65" s="355"/>
      <c r="K65" s="356"/>
      <c r="L65" s="353">
        <f>SUBTOTAL(9,L66:L67)</f>
        <v>111946</v>
      </c>
      <c r="M65" s="355"/>
      <c r="N65" s="356"/>
      <c r="O65" s="353">
        <f>SUBTOTAL(9,O66:O67)</f>
        <v>112975</v>
      </c>
      <c r="P65" s="355"/>
      <c r="Q65" s="356"/>
      <c r="R65" s="353">
        <f>SUBTOTAL(9,R66:R67)</f>
        <v>116474</v>
      </c>
      <c r="S65" s="355"/>
      <c r="T65" s="356"/>
      <c r="U65" s="353">
        <f>SUBTOTAL(9,U66:U67)</f>
        <v>111600</v>
      </c>
      <c r="V65" s="355"/>
      <c r="W65" s="356"/>
      <c r="X65" s="353">
        <f>SUBTOTAL(9,X66:X67)</f>
        <v>108324</v>
      </c>
    </row>
    <row r="66" spans="1:24">
      <c r="A66" s="351">
        <v>7.1</v>
      </c>
      <c r="B66" s="354" t="s">
        <v>247</v>
      </c>
      <c r="C66" s="351"/>
      <c r="D66" s="355"/>
      <c r="E66" s="356"/>
      <c r="F66" s="356">
        <f>SUBTOTAL(9,F67)</f>
        <v>116474</v>
      </c>
      <c r="G66" s="355"/>
      <c r="H66" s="356">
        <v>0</v>
      </c>
      <c r="I66" s="356">
        <f>SUBTOTAL(9,I67)</f>
        <v>113563</v>
      </c>
      <c r="J66" s="355"/>
      <c r="K66" s="356"/>
      <c r="L66" s="356">
        <f>SUBTOTAL(9,L67)</f>
        <v>111946</v>
      </c>
      <c r="M66" s="355"/>
      <c r="N66" s="356"/>
      <c r="O66" s="356">
        <f>SUBTOTAL(9,O67)</f>
        <v>112975</v>
      </c>
      <c r="P66" s="355"/>
      <c r="Q66" s="356"/>
      <c r="R66" s="356">
        <f>SUBTOTAL(9,R67)</f>
        <v>116474</v>
      </c>
      <c r="S66" s="355"/>
      <c r="T66" s="356"/>
      <c r="U66" s="356">
        <f>SUBTOTAL(9,U67)</f>
        <v>111600</v>
      </c>
      <c r="V66" s="355"/>
      <c r="W66" s="356"/>
      <c r="X66" s="356">
        <f>SUBTOTAL(9,X67)</f>
        <v>108324</v>
      </c>
    </row>
    <row r="67" spans="1:24" ht="23">
      <c r="A67" s="343" t="s">
        <v>167</v>
      </c>
      <c r="B67" s="344" t="s">
        <v>248</v>
      </c>
      <c r="C67" s="345" t="s">
        <v>198</v>
      </c>
      <c r="D67" s="346">
        <v>7.2</v>
      </c>
      <c r="E67" s="347">
        <v>16177</v>
      </c>
      <c r="F67" s="357">
        <f>IFERROR(ROUND(E67*D67,0),"")</f>
        <v>116474</v>
      </c>
      <c r="G67" s="346">
        <v>7.2</v>
      </c>
      <c r="H67" s="112">
        <v>15772.574999999999</v>
      </c>
      <c r="I67" s="357">
        <f>IFERROR(ROUND(H67*G67,0),"")</f>
        <v>113563</v>
      </c>
      <c r="J67" s="346">
        <v>7.2</v>
      </c>
      <c r="K67" s="112">
        <v>15548</v>
      </c>
      <c r="L67" s="357">
        <f>IFERROR(ROUND(K67*J67,0),"")</f>
        <v>111946</v>
      </c>
      <c r="M67" s="346">
        <v>7.2</v>
      </c>
      <c r="N67" s="112">
        <v>15691</v>
      </c>
      <c r="O67" s="357">
        <f>IFERROR(ROUND(N67*M67,0),"")</f>
        <v>112975</v>
      </c>
      <c r="P67" s="346">
        <v>7.2</v>
      </c>
      <c r="Q67" s="112">
        <v>16177</v>
      </c>
      <c r="R67" s="357">
        <f>IFERROR(ROUND(Q67*P67,0),"")</f>
        <v>116474</v>
      </c>
      <c r="S67" s="346">
        <v>7.2</v>
      </c>
      <c r="T67" s="112">
        <v>15500</v>
      </c>
      <c r="U67" s="357">
        <f>IFERROR(ROUND(T67*S67,0),"")</f>
        <v>111600</v>
      </c>
      <c r="V67" s="346">
        <v>7.2</v>
      </c>
      <c r="W67" s="112">
        <v>15045</v>
      </c>
      <c r="X67" s="357">
        <f>IFERROR(ROUND(W67*V67,0),"")</f>
        <v>108324</v>
      </c>
    </row>
    <row r="68" spans="1:24">
      <c r="A68" s="348"/>
      <c r="B68" s="349" t="s">
        <v>249</v>
      </c>
      <c r="C68" s="349"/>
      <c r="D68" s="348"/>
      <c r="E68" s="350"/>
      <c r="F68" s="350">
        <f>SUBTOTAL(9,F69:F109)</f>
        <v>278565288</v>
      </c>
      <c r="G68" s="348"/>
      <c r="H68" s="350">
        <v>0</v>
      </c>
      <c r="I68" s="350">
        <f>SUBTOTAL(9,I69:I109)</f>
        <v>271118849.30000001</v>
      </c>
      <c r="J68" s="348"/>
      <c r="K68" s="350"/>
      <c r="L68" s="350">
        <f>SUBTOTAL(9,L69:L109)</f>
        <v>267724380</v>
      </c>
      <c r="M68" s="348"/>
      <c r="N68" s="350"/>
      <c r="O68" s="350">
        <f>SUBTOTAL(9,O69:O109)</f>
        <v>267120987</v>
      </c>
      <c r="P68" s="348"/>
      <c r="Q68" s="350"/>
      <c r="R68" s="350">
        <f>SUBTOTAL(9,R69:R109)</f>
        <v>268303520</v>
      </c>
      <c r="S68" s="348"/>
      <c r="T68" s="350"/>
      <c r="U68" s="350">
        <f>SUBTOTAL(9,U69:U109)</f>
        <v>258809227</v>
      </c>
      <c r="V68" s="348"/>
      <c r="W68" s="350"/>
      <c r="X68" s="350">
        <f>SUBTOTAL(9,X69:X109)</f>
        <v>257134538</v>
      </c>
    </row>
    <row r="69" spans="1:24">
      <c r="A69" s="351">
        <v>8</v>
      </c>
      <c r="B69" s="352" t="s">
        <v>192</v>
      </c>
      <c r="C69" s="352"/>
      <c r="D69" s="351"/>
      <c r="E69" s="353"/>
      <c r="F69" s="353">
        <f>SUBTOTAL(9,F70:F73)</f>
        <v>4091196</v>
      </c>
      <c r="G69" s="351"/>
      <c r="H69" s="353">
        <v>0</v>
      </c>
      <c r="I69" s="353">
        <f>SUBTOTAL(9,I70:I73)</f>
        <v>3988916.3</v>
      </c>
      <c r="J69" s="351"/>
      <c r="K69" s="353"/>
      <c r="L69" s="353">
        <f>SUBTOTAL(9,L70:L73)</f>
        <v>3932158</v>
      </c>
      <c r="M69" s="351"/>
      <c r="N69" s="353"/>
      <c r="O69" s="353">
        <f>SUBTOTAL(9,O70:O73)</f>
        <v>3960672</v>
      </c>
      <c r="P69" s="351"/>
      <c r="Q69" s="353"/>
      <c r="R69" s="353">
        <f>SUBTOTAL(9,R70:R73)</f>
        <v>4091196</v>
      </c>
      <c r="S69" s="351"/>
      <c r="T69" s="353"/>
      <c r="U69" s="353">
        <f>SUBTOTAL(9,U70:U73)</f>
        <v>3736388</v>
      </c>
      <c r="V69" s="351"/>
      <c r="W69" s="353"/>
      <c r="X69" s="353">
        <f>SUBTOTAL(9,X70:X73)</f>
        <v>3710000</v>
      </c>
    </row>
    <row r="70" spans="1:24">
      <c r="A70" s="351">
        <v>8.1</v>
      </c>
      <c r="B70" s="352" t="s">
        <v>193</v>
      </c>
      <c r="C70" s="352"/>
      <c r="D70" s="351"/>
      <c r="E70" s="353"/>
      <c r="F70" s="356">
        <f>SUBTOTAL(9,F71:F71)</f>
        <v>1546808</v>
      </c>
      <c r="G70" s="351"/>
      <c r="H70" s="353">
        <v>0</v>
      </c>
      <c r="I70" s="356">
        <f>SUBTOTAL(9,I71:I71)</f>
        <v>1508138</v>
      </c>
      <c r="J70" s="351"/>
      <c r="K70" s="353"/>
      <c r="L70" s="356">
        <f>SUBTOTAL(9,L71:L71)</f>
        <v>1486638</v>
      </c>
      <c r="M70" s="351"/>
      <c r="N70" s="353"/>
      <c r="O70" s="356">
        <f>SUBTOTAL(9,O71:O71)</f>
        <v>1492668</v>
      </c>
      <c r="P70" s="351"/>
      <c r="Q70" s="353"/>
      <c r="R70" s="356">
        <f>SUBTOTAL(9,R71:R71)</f>
        <v>1546808</v>
      </c>
      <c r="S70" s="351"/>
      <c r="T70" s="353"/>
      <c r="U70" s="356">
        <f>SUBTOTAL(9,U71:U71)</f>
        <v>1500000</v>
      </c>
      <c r="V70" s="351"/>
      <c r="W70" s="353"/>
      <c r="X70" s="356">
        <f>SUBTOTAL(9,X71:X71)</f>
        <v>1400000</v>
      </c>
    </row>
    <row r="71" spans="1:24" ht="57.5">
      <c r="A71" s="343" t="s">
        <v>168</v>
      </c>
      <c r="B71" s="344" t="s">
        <v>194</v>
      </c>
      <c r="C71" s="345" t="s">
        <v>125</v>
      </c>
      <c r="D71" s="346">
        <v>2</v>
      </c>
      <c r="E71" s="347">
        <v>773404</v>
      </c>
      <c r="F71" s="357">
        <f>IFERROR(ROUND(E71*D71,0),"")</f>
        <v>1546808</v>
      </c>
      <c r="G71" s="346">
        <v>2</v>
      </c>
      <c r="H71" s="112">
        <v>754068.9</v>
      </c>
      <c r="I71" s="357">
        <f>IFERROR(ROUND(H71*G71,0),"")</f>
        <v>1508138</v>
      </c>
      <c r="J71" s="346">
        <v>2</v>
      </c>
      <c r="K71" s="112">
        <v>743319</v>
      </c>
      <c r="L71" s="357">
        <f>IFERROR(ROUND(K71*J71,0),"")</f>
        <v>1486638</v>
      </c>
      <c r="M71" s="346">
        <v>2</v>
      </c>
      <c r="N71" s="112">
        <v>746334</v>
      </c>
      <c r="O71" s="357">
        <f>IFERROR(ROUND(N71*M71,0),"")</f>
        <v>1492668</v>
      </c>
      <c r="P71" s="346">
        <v>2</v>
      </c>
      <c r="Q71" s="112">
        <v>773404</v>
      </c>
      <c r="R71" s="357">
        <f>IFERROR(ROUND(Q71*P71,0),"")</f>
        <v>1546808</v>
      </c>
      <c r="S71" s="346">
        <v>2</v>
      </c>
      <c r="T71" s="112">
        <v>750000</v>
      </c>
      <c r="U71" s="357">
        <f>IFERROR(ROUND(T71*S71,0),"")</f>
        <v>1500000</v>
      </c>
      <c r="V71" s="346">
        <v>2</v>
      </c>
      <c r="W71" s="112">
        <v>700000</v>
      </c>
      <c r="X71" s="357">
        <f>IFERROR(ROUND(W71*V71,0),"")</f>
        <v>1400000</v>
      </c>
    </row>
    <row r="72" spans="1:24">
      <c r="A72" s="351">
        <v>8.1999999999999993</v>
      </c>
      <c r="B72" s="354" t="s">
        <v>196</v>
      </c>
      <c r="C72" s="351"/>
      <c r="D72" s="355"/>
      <c r="E72" s="356"/>
      <c r="F72" s="356">
        <f>SUBTOTAL(9,F73:F73)</f>
        <v>2544388</v>
      </c>
      <c r="G72" s="355"/>
      <c r="H72" s="356">
        <v>0</v>
      </c>
      <c r="I72" s="356">
        <f>SUBTOTAL(9,I73:I73)</f>
        <v>2480778.2999999998</v>
      </c>
      <c r="J72" s="355"/>
      <c r="K72" s="356"/>
      <c r="L72" s="356">
        <f>SUBTOTAL(9,L73:L73)</f>
        <v>2445520</v>
      </c>
      <c r="M72" s="355"/>
      <c r="N72" s="356"/>
      <c r="O72" s="356">
        <f>SUBTOTAL(9,O73:O73)</f>
        <v>2468004</v>
      </c>
      <c r="P72" s="355"/>
      <c r="Q72" s="356"/>
      <c r="R72" s="356">
        <f>SUBTOTAL(9,R73:R73)</f>
        <v>2544388</v>
      </c>
      <c r="S72" s="355"/>
      <c r="T72" s="356"/>
      <c r="U72" s="356">
        <f>SUBTOTAL(9,U73:U73)</f>
        <v>2236388</v>
      </c>
      <c r="V72" s="355"/>
      <c r="W72" s="356"/>
      <c r="X72" s="356">
        <f>SUBTOTAL(9,X73:X73)</f>
        <v>2310000</v>
      </c>
    </row>
    <row r="73" spans="1:24" ht="46">
      <c r="A73" s="343" t="s">
        <v>169</v>
      </c>
      <c r="B73" s="344" t="s">
        <v>197</v>
      </c>
      <c r="C73" s="345" t="s">
        <v>198</v>
      </c>
      <c r="D73" s="346">
        <v>308</v>
      </c>
      <c r="E73" s="347">
        <v>8261</v>
      </c>
      <c r="F73" s="357">
        <f>D73*E73</f>
        <v>2544388</v>
      </c>
      <c r="G73" s="346">
        <v>308</v>
      </c>
      <c r="H73" s="112">
        <v>8054.4749999999995</v>
      </c>
      <c r="I73" s="357">
        <f>G73*H73</f>
        <v>2480778.2999999998</v>
      </c>
      <c r="J73" s="346">
        <v>308</v>
      </c>
      <c r="K73" s="112">
        <v>7940</v>
      </c>
      <c r="L73" s="357">
        <f>J73*K73</f>
        <v>2445520</v>
      </c>
      <c r="M73" s="346">
        <v>308</v>
      </c>
      <c r="N73" s="112">
        <v>8013</v>
      </c>
      <c r="O73" s="357">
        <f>M73*N73</f>
        <v>2468004</v>
      </c>
      <c r="P73" s="346">
        <v>308</v>
      </c>
      <c r="Q73" s="112">
        <v>8261</v>
      </c>
      <c r="R73" s="357">
        <f>P73*Q73</f>
        <v>2544388</v>
      </c>
      <c r="S73" s="346">
        <v>308</v>
      </c>
      <c r="T73" s="112">
        <v>7261</v>
      </c>
      <c r="U73" s="357">
        <f>S73*T73</f>
        <v>2236388</v>
      </c>
      <c r="V73" s="346">
        <v>308</v>
      </c>
      <c r="W73" s="112">
        <v>7500</v>
      </c>
      <c r="X73" s="357">
        <f>V73*W73</f>
        <v>2310000</v>
      </c>
    </row>
    <row r="74" spans="1:24">
      <c r="A74" s="351">
        <v>9</v>
      </c>
      <c r="B74" s="352" t="s">
        <v>201</v>
      </c>
      <c r="C74" s="352"/>
      <c r="D74" s="351"/>
      <c r="E74" s="353"/>
      <c r="F74" s="353">
        <f>SUBTOTAL(9,F75:F91)</f>
        <v>53670736</v>
      </c>
      <c r="G74" s="351"/>
      <c r="H74" s="353">
        <v>0</v>
      </c>
      <c r="I74" s="353">
        <f>SUBTOTAL(9,I75:I91)</f>
        <v>52328967</v>
      </c>
      <c r="J74" s="351"/>
      <c r="K74" s="353"/>
      <c r="L74" s="353">
        <f>SUBTOTAL(9,L75:L91)</f>
        <v>51582798</v>
      </c>
      <c r="M74" s="351"/>
      <c r="N74" s="353"/>
      <c r="O74" s="353">
        <f>SUBTOTAL(9,O75:O91)</f>
        <v>51835118</v>
      </c>
      <c r="P74" s="351"/>
      <c r="Q74" s="353"/>
      <c r="R74" s="353">
        <f>SUBTOTAL(9,R75:R91)</f>
        <v>53670736</v>
      </c>
      <c r="S74" s="351"/>
      <c r="T74" s="353"/>
      <c r="U74" s="353">
        <f>SUBTOTAL(9,U75:U91)</f>
        <v>53086681</v>
      </c>
      <c r="V74" s="351"/>
      <c r="W74" s="353"/>
      <c r="X74" s="353">
        <f>SUBTOTAL(9,X75:X91)</f>
        <v>50604667</v>
      </c>
    </row>
    <row r="75" spans="1:24">
      <c r="A75" s="351">
        <v>9.1</v>
      </c>
      <c r="B75" s="354" t="s">
        <v>202</v>
      </c>
      <c r="C75" s="351"/>
      <c r="D75" s="355"/>
      <c r="E75" s="356"/>
      <c r="F75" s="356">
        <f>SUBTOTAL(9,F76:F77)</f>
        <v>762831</v>
      </c>
      <c r="G75" s="355"/>
      <c r="H75" s="356">
        <v>0</v>
      </c>
      <c r="I75" s="356">
        <f>SUBTOTAL(9,I76:I77)</f>
        <v>743760</v>
      </c>
      <c r="J75" s="355"/>
      <c r="K75" s="356"/>
      <c r="L75" s="356">
        <f>SUBTOTAL(9,L76:L77)</f>
        <v>733152</v>
      </c>
      <c r="M75" s="355"/>
      <c r="N75" s="356"/>
      <c r="O75" s="356">
        <f>SUBTOTAL(9,O76:O77)</f>
        <v>739922</v>
      </c>
      <c r="P75" s="355"/>
      <c r="Q75" s="356"/>
      <c r="R75" s="356">
        <f>SUBTOTAL(9,R76:R77)</f>
        <v>762831</v>
      </c>
      <c r="S75" s="355"/>
      <c r="T75" s="356"/>
      <c r="U75" s="356">
        <f>SUBTOTAL(9,U76:U77)</f>
        <v>737091</v>
      </c>
      <c r="V75" s="355"/>
      <c r="W75" s="356"/>
      <c r="X75" s="356">
        <f>SUBTOTAL(9,X76:X77)</f>
        <v>717065</v>
      </c>
    </row>
    <row r="76" spans="1:24" ht="92">
      <c r="A76" s="343" t="s">
        <v>170</v>
      </c>
      <c r="B76" s="344" t="s">
        <v>203</v>
      </c>
      <c r="C76" s="345"/>
      <c r="D76" s="345"/>
      <c r="E76" s="347"/>
      <c r="F76" s="357"/>
      <c r="G76" s="345"/>
      <c r="H76" s="347">
        <v>0</v>
      </c>
      <c r="I76" s="357"/>
      <c r="J76" s="345"/>
      <c r="K76" s="347"/>
      <c r="L76" s="357"/>
      <c r="M76" s="345"/>
      <c r="N76" s="347"/>
      <c r="O76" s="357"/>
      <c r="P76" s="345"/>
      <c r="Q76" s="347"/>
      <c r="R76" s="357"/>
      <c r="S76" s="345"/>
      <c r="T76" s="347"/>
      <c r="U76" s="357"/>
      <c r="V76" s="345"/>
      <c r="W76" s="347"/>
      <c r="X76" s="357"/>
    </row>
    <row r="77" spans="1:24" ht="23">
      <c r="A77" s="343" t="s">
        <v>171</v>
      </c>
      <c r="B77" s="344" t="s">
        <v>204</v>
      </c>
      <c r="C77" s="345" t="s">
        <v>205</v>
      </c>
      <c r="D77" s="346">
        <v>25.74</v>
      </c>
      <c r="E77" s="347">
        <v>29636</v>
      </c>
      <c r="F77" s="357">
        <f>IFERROR(ROUND(E77*D77,0),"")</f>
        <v>762831</v>
      </c>
      <c r="G77" s="346">
        <v>25.74</v>
      </c>
      <c r="H77" s="112">
        <v>28895.1</v>
      </c>
      <c r="I77" s="357">
        <f>IFERROR(ROUND(H77*G77,0),"")</f>
        <v>743760</v>
      </c>
      <c r="J77" s="346">
        <v>25.74</v>
      </c>
      <c r="K77" s="112">
        <v>28483</v>
      </c>
      <c r="L77" s="357">
        <f>IFERROR(ROUND(K77*J77,0),"")</f>
        <v>733152</v>
      </c>
      <c r="M77" s="346">
        <v>25.74</v>
      </c>
      <c r="N77" s="112">
        <v>28746</v>
      </c>
      <c r="O77" s="357">
        <f>IFERROR(ROUND(N77*M77,0),"")</f>
        <v>739922</v>
      </c>
      <c r="P77" s="346">
        <v>25.74</v>
      </c>
      <c r="Q77" s="112">
        <v>29636</v>
      </c>
      <c r="R77" s="357">
        <f>IFERROR(ROUND(Q77*P77,0),"")</f>
        <v>762831</v>
      </c>
      <c r="S77" s="346">
        <v>25.74</v>
      </c>
      <c r="T77" s="112">
        <v>28636</v>
      </c>
      <c r="U77" s="357">
        <f>IFERROR(ROUND(T77*S77,0),"")</f>
        <v>737091</v>
      </c>
      <c r="V77" s="346">
        <v>25.74</v>
      </c>
      <c r="W77" s="112">
        <v>27858</v>
      </c>
      <c r="X77" s="357">
        <f>IFERROR(ROUND(W77*V77,0),"")</f>
        <v>717065</v>
      </c>
    </row>
    <row r="78" spans="1:24">
      <c r="A78" s="351">
        <v>9.1999999999999993</v>
      </c>
      <c r="B78" s="354" t="s">
        <v>250</v>
      </c>
      <c r="C78" s="351"/>
      <c r="D78" s="355"/>
      <c r="E78" s="356"/>
      <c r="F78" s="356">
        <f>SUBTOTAL(9,F79:F83)</f>
        <v>28967220</v>
      </c>
      <c r="G78" s="355"/>
      <c r="H78" s="356">
        <v>0</v>
      </c>
      <c r="I78" s="356">
        <f>SUBTOTAL(9,I79:I83)</f>
        <v>28243039</v>
      </c>
      <c r="J78" s="355"/>
      <c r="K78" s="356"/>
      <c r="L78" s="356">
        <f>SUBTOTAL(9,L79:L83)</f>
        <v>27840396</v>
      </c>
      <c r="M78" s="355"/>
      <c r="N78" s="356"/>
      <c r="O78" s="356">
        <f>SUBTOTAL(9,O79:O83)</f>
        <v>27953358</v>
      </c>
      <c r="P78" s="355"/>
      <c r="Q78" s="356"/>
      <c r="R78" s="356">
        <f>SUBTOTAL(9,R79:R83)</f>
        <v>28967220</v>
      </c>
      <c r="S78" s="355"/>
      <c r="T78" s="356"/>
      <c r="U78" s="356">
        <f>SUBTOTAL(9,U79:U83)</f>
        <v>28758000</v>
      </c>
      <c r="V78" s="355"/>
      <c r="W78" s="356"/>
      <c r="X78" s="356">
        <f>SUBTOTAL(9,X79:X83)</f>
        <v>27372168</v>
      </c>
    </row>
    <row r="79" spans="1:24" ht="126.5">
      <c r="A79" s="343" t="s">
        <v>172</v>
      </c>
      <c r="B79" s="344" t="s">
        <v>251</v>
      </c>
      <c r="C79" s="345"/>
      <c r="D79" s="345"/>
      <c r="E79" s="347"/>
      <c r="F79" s="357"/>
      <c r="G79" s="345"/>
      <c r="H79" s="347">
        <v>0</v>
      </c>
      <c r="I79" s="357"/>
      <c r="J79" s="345"/>
      <c r="K79" s="347"/>
      <c r="L79" s="357"/>
      <c r="M79" s="345"/>
      <c r="N79" s="347"/>
      <c r="O79" s="357"/>
      <c r="P79" s="345"/>
      <c r="Q79" s="347"/>
      <c r="R79" s="357"/>
      <c r="S79" s="345"/>
      <c r="T79" s="347"/>
      <c r="U79" s="357"/>
      <c r="V79" s="345"/>
      <c r="W79" s="347"/>
      <c r="X79" s="357"/>
    </row>
    <row r="80" spans="1:24" ht="34.5">
      <c r="A80" s="343" t="s">
        <v>173</v>
      </c>
      <c r="B80" s="344" t="s">
        <v>252</v>
      </c>
      <c r="C80" s="345" t="s">
        <v>126</v>
      </c>
      <c r="D80" s="346">
        <v>12</v>
      </c>
      <c r="E80" s="347">
        <v>633249</v>
      </c>
      <c r="F80" s="357">
        <f t="shared" ref="F80:F83" si="75">IFERROR(ROUND(E80*D80,0),"")</f>
        <v>7598988</v>
      </c>
      <c r="G80" s="346">
        <v>12</v>
      </c>
      <c r="H80" s="112">
        <v>617417.77500000002</v>
      </c>
      <c r="I80" s="357">
        <f t="shared" ref="I80:I83" si="76">IFERROR(ROUND(H80*G80,0),"")</f>
        <v>7409013</v>
      </c>
      <c r="J80" s="346">
        <v>12</v>
      </c>
      <c r="K80" s="112">
        <v>608616</v>
      </c>
      <c r="L80" s="357">
        <f t="shared" ref="L80:L83" si="77">IFERROR(ROUND(K80*J80,0),"")</f>
        <v>7303392</v>
      </c>
      <c r="M80" s="346">
        <v>12</v>
      </c>
      <c r="N80" s="112">
        <v>611085</v>
      </c>
      <c r="O80" s="357">
        <f t="shared" ref="O80:O83" si="78">IFERROR(ROUND(N80*M80,0),"")</f>
        <v>7333020</v>
      </c>
      <c r="P80" s="346">
        <v>12</v>
      </c>
      <c r="Q80" s="112">
        <v>633249</v>
      </c>
      <c r="R80" s="357">
        <f t="shared" ref="R80:R83" si="79">IFERROR(ROUND(Q80*P80,0),"")</f>
        <v>7598988</v>
      </c>
      <c r="S80" s="346">
        <v>12</v>
      </c>
      <c r="T80" s="112">
        <v>630000</v>
      </c>
      <c r="U80" s="357">
        <f t="shared" ref="U80:U83" si="80">IFERROR(ROUND(T80*S80,0),"")</f>
        <v>7560000</v>
      </c>
      <c r="V80" s="346">
        <v>12</v>
      </c>
      <c r="W80" s="112">
        <v>598420</v>
      </c>
      <c r="X80" s="357">
        <f t="shared" ref="X80:X83" si="81">IFERROR(ROUND(W80*V80,0),"")</f>
        <v>7181040</v>
      </c>
    </row>
    <row r="81" spans="1:24" ht="34.5">
      <c r="A81" s="343" t="s">
        <v>174</v>
      </c>
      <c r="B81" s="344" t="s">
        <v>253</v>
      </c>
      <c r="C81" s="345" t="s">
        <v>126</v>
      </c>
      <c r="D81" s="346">
        <v>12</v>
      </c>
      <c r="E81" s="347">
        <v>678276</v>
      </c>
      <c r="F81" s="357">
        <f t="shared" si="75"/>
        <v>8139312</v>
      </c>
      <c r="G81" s="346">
        <v>12</v>
      </c>
      <c r="H81" s="112">
        <v>661319.1</v>
      </c>
      <c r="I81" s="357">
        <f t="shared" si="76"/>
        <v>7935829</v>
      </c>
      <c r="J81" s="346">
        <v>12</v>
      </c>
      <c r="K81" s="112">
        <v>651891</v>
      </c>
      <c r="L81" s="357">
        <f t="shared" si="77"/>
        <v>7822692</v>
      </c>
      <c r="M81" s="346">
        <v>12</v>
      </c>
      <c r="N81" s="112">
        <v>654536</v>
      </c>
      <c r="O81" s="357">
        <f t="shared" si="78"/>
        <v>7854432</v>
      </c>
      <c r="P81" s="346">
        <v>12</v>
      </c>
      <c r="Q81" s="112">
        <v>678276</v>
      </c>
      <c r="R81" s="357">
        <f t="shared" si="79"/>
        <v>8139312</v>
      </c>
      <c r="S81" s="346">
        <v>12</v>
      </c>
      <c r="T81" s="112">
        <v>670000</v>
      </c>
      <c r="U81" s="357">
        <f t="shared" si="80"/>
        <v>8040000</v>
      </c>
      <c r="V81" s="346">
        <v>12</v>
      </c>
      <c r="W81" s="112">
        <v>640970</v>
      </c>
      <c r="X81" s="357">
        <f t="shared" si="81"/>
        <v>7691640</v>
      </c>
    </row>
    <row r="82" spans="1:24" ht="34.5">
      <c r="A82" s="343" t="s">
        <v>175</v>
      </c>
      <c r="B82" s="344" t="s">
        <v>254</v>
      </c>
      <c r="C82" s="345" t="s">
        <v>126</v>
      </c>
      <c r="D82" s="346">
        <v>12</v>
      </c>
      <c r="E82" s="347">
        <v>714283</v>
      </c>
      <c r="F82" s="357">
        <f t="shared" si="75"/>
        <v>8571396</v>
      </c>
      <c r="G82" s="346">
        <v>12</v>
      </c>
      <c r="H82" s="112">
        <v>696425.92499999993</v>
      </c>
      <c r="I82" s="357">
        <f t="shared" si="76"/>
        <v>8357111</v>
      </c>
      <c r="J82" s="346">
        <v>12</v>
      </c>
      <c r="K82" s="112">
        <v>686497</v>
      </c>
      <c r="L82" s="357">
        <f t="shared" si="77"/>
        <v>8237964</v>
      </c>
      <c r="M82" s="346">
        <v>12</v>
      </c>
      <c r="N82" s="112">
        <v>689283</v>
      </c>
      <c r="O82" s="357">
        <f t="shared" si="78"/>
        <v>8271396</v>
      </c>
      <c r="P82" s="346">
        <v>12</v>
      </c>
      <c r="Q82" s="112">
        <v>714283</v>
      </c>
      <c r="R82" s="357">
        <f t="shared" si="79"/>
        <v>8571396</v>
      </c>
      <c r="S82" s="346">
        <v>12</v>
      </c>
      <c r="T82" s="112">
        <v>714000</v>
      </c>
      <c r="U82" s="357">
        <f t="shared" si="80"/>
        <v>8568000</v>
      </c>
      <c r="V82" s="346">
        <v>12</v>
      </c>
      <c r="W82" s="112">
        <v>674997</v>
      </c>
      <c r="X82" s="357">
        <f t="shared" si="81"/>
        <v>8099964</v>
      </c>
    </row>
    <row r="83" spans="1:24" ht="34.5">
      <c r="A83" s="343" t="s">
        <v>176</v>
      </c>
      <c r="B83" s="344" t="s">
        <v>255</v>
      </c>
      <c r="C83" s="345" t="s">
        <v>126</v>
      </c>
      <c r="D83" s="346">
        <v>6</v>
      </c>
      <c r="E83" s="347">
        <v>776254</v>
      </c>
      <c r="F83" s="357">
        <f t="shared" si="75"/>
        <v>4657524</v>
      </c>
      <c r="G83" s="346">
        <v>6</v>
      </c>
      <c r="H83" s="112">
        <v>756847.65</v>
      </c>
      <c r="I83" s="357">
        <f t="shared" si="76"/>
        <v>4541086</v>
      </c>
      <c r="J83" s="346">
        <v>6</v>
      </c>
      <c r="K83" s="112">
        <v>746058</v>
      </c>
      <c r="L83" s="357">
        <f t="shared" si="77"/>
        <v>4476348</v>
      </c>
      <c r="M83" s="346">
        <v>6</v>
      </c>
      <c r="N83" s="112">
        <v>749085</v>
      </c>
      <c r="O83" s="357">
        <f t="shared" si="78"/>
        <v>4494510</v>
      </c>
      <c r="P83" s="346">
        <v>6</v>
      </c>
      <c r="Q83" s="112">
        <v>776254</v>
      </c>
      <c r="R83" s="357">
        <f t="shared" si="79"/>
        <v>4657524</v>
      </c>
      <c r="S83" s="346">
        <v>6</v>
      </c>
      <c r="T83" s="112">
        <v>765000</v>
      </c>
      <c r="U83" s="357">
        <f t="shared" si="80"/>
        <v>4590000</v>
      </c>
      <c r="V83" s="346">
        <v>6</v>
      </c>
      <c r="W83" s="112">
        <v>733254</v>
      </c>
      <c r="X83" s="357">
        <f t="shared" si="81"/>
        <v>4399524</v>
      </c>
    </row>
    <row r="84" spans="1:24">
      <c r="A84" s="351">
        <v>9.3000000000000007</v>
      </c>
      <c r="B84" s="354" t="s">
        <v>207</v>
      </c>
      <c r="C84" s="351"/>
      <c r="D84" s="355"/>
      <c r="E84" s="356"/>
      <c r="F84" s="356">
        <f>SUBTOTAL(9,F85:F85)</f>
        <v>1249480</v>
      </c>
      <c r="G84" s="355"/>
      <c r="H84" s="356">
        <v>0</v>
      </c>
      <c r="I84" s="356">
        <f>SUBTOTAL(9,I85:I85)</f>
        <v>1218243</v>
      </c>
      <c r="J84" s="355"/>
      <c r="K84" s="356"/>
      <c r="L84" s="356">
        <f>SUBTOTAL(9,L85:L85)</f>
        <v>1200889</v>
      </c>
      <c r="M84" s="355"/>
      <c r="N84" s="356"/>
      <c r="O84" s="356">
        <f>SUBTOTAL(9,O85:O85)</f>
        <v>1211959</v>
      </c>
      <c r="P84" s="355"/>
      <c r="Q84" s="356"/>
      <c r="R84" s="356">
        <f>SUBTOTAL(9,R85:R85)</f>
        <v>1249480</v>
      </c>
      <c r="S84" s="355"/>
      <c r="T84" s="356"/>
      <c r="U84" s="356">
        <f>SUBTOTAL(9,U85:U85)</f>
        <v>1042180</v>
      </c>
      <c r="V84" s="355"/>
      <c r="W84" s="356"/>
      <c r="X84" s="356">
        <f>SUBTOTAL(9,X85:X85)</f>
        <v>1161999</v>
      </c>
    </row>
    <row r="85" spans="1:24" ht="103.5">
      <c r="A85" s="343" t="s">
        <v>177</v>
      </c>
      <c r="B85" s="344" t="s">
        <v>208</v>
      </c>
      <c r="C85" s="345" t="s">
        <v>198</v>
      </c>
      <c r="D85" s="346">
        <v>41.46</v>
      </c>
      <c r="E85" s="347">
        <v>30137</v>
      </c>
      <c r="F85" s="357">
        <f>IFERROR(ROUND(E85*D85,0),"")</f>
        <v>1249480</v>
      </c>
      <c r="G85" s="346">
        <v>41.46</v>
      </c>
      <c r="H85" s="112">
        <v>29383.575000000001</v>
      </c>
      <c r="I85" s="357">
        <f>IFERROR(ROUND(H85*G85,0),"")</f>
        <v>1218243</v>
      </c>
      <c r="J85" s="346">
        <v>41.46</v>
      </c>
      <c r="K85" s="112">
        <v>28965</v>
      </c>
      <c r="L85" s="357">
        <f>IFERROR(ROUND(K85*J85,0),"")</f>
        <v>1200889</v>
      </c>
      <c r="M85" s="346">
        <v>41.46</v>
      </c>
      <c r="N85" s="112">
        <v>29232</v>
      </c>
      <c r="O85" s="357">
        <f>IFERROR(ROUND(N85*M85,0),"")</f>
        <v>1211959</v>
      </c>
      <c r="P85" s="346">
        <v>41.46</v>
      </c>
      <c r="Q85" s="112">
        <v>30137</v>
      </c>
      <c r="R85" s="357">
        <f>IFERROR(ROUND(Q85*P85,0),"")</f>
        <v>1249480</v>
      </c>
      <c r="S85" s="346">
        <v>41.46</v>
      </c>
      <c r="T85" s="112">
        <v>25137</v>
      </c>
      <c r="U85" s="357">
        <f>IFERROR(ROUND(T85*S85,0),"")</f>
        <v>1042180</v>
      </c>
      <c r="V85" s="346">
        <v>41.46</v>
      </c>
      <c r="W85" s="112">
        <v>28027</v>
      </c>
      <c r="X85" s="357">
        <f>IFERROR(ROUND(W85*V85,0),"")</f>
        <v>1161999</v>
      </c>
    </row>
    <row r="86" spans="1:24">
      <c r="A86" s="351">
        <v>9.4</v>
      </c>
      <c r="B86" s="354" t="s">
        <v>209</v>
      </c>
      <c r="C86" s="351"/>
      <c r="D86" s="355"/>
      <c r="E86" s="356"/>
      <c r="F86" s="356">
        <f>SUBTOTAL(9,F87:F90)</f>
        <v>20041540</v>
      </c>
      <c r="G86" s="355"/>
      <c r="H86" s="356">
        <v>0</v>
      </c>
      <c r="I86" s="356">
        <f>SUBTOTAL(9,I87:I90)</f>
        <v>19540502</v>
      </c>
      <c r="J86" s="355"/>
      <c r="K86" s="356"/>
      <c r="L86" s="356">
        <f>SUBTOTAL(9,L87:L90)</f>
        <v>19261951</v>
      </c>
      <c r="M86" s="355"/>
      <c r="N86" s="356"/>
      <c r="O86" s="356">
        <f>SUBTOTAL(9,O87:O90)</f>
        <v>19359891</v>
      </c>
      <c r="P86" s="355"/>
      <c r="Q86" s="356"/>
      <c r="R86" s="356">
        <f>SUBTOTAL(9,R87:R90)</f>
        <v>20041540</v>
      </c>
      <c r="S86" s="355"/>
      <c r="T86" s="356"/>
      <c r="U86" s="356">
        <f>SUBTOTAL(9,U87:U90)</f>
        <v>19907062</v>
      </c>
      <c r="V86" s="355"/>
      <c r="W86" s="356"/>
      <c r="X86" s="356">
        <f>SUBTOTAL(9,X87:X90)</f>
        <v>18872880</v>
      </c>
    </row>
    <row r="87" spans="1:24" ht="69">
      <c r="A87" s="343" t="s">
        <v>178</v>
      </c>
      <c r="B87" s="344" t="s">
        <v>210</v>
      </c>
      <c r="C87" s="345" t="s">
        <v>205</v>
      </c>
      <c r="D87" s="346">
        <v>11.55</v>
      </c>
      <c r="E87" s="347">
        <v>47579</v>
      </c>
      <c r="F87" s="357">
        <f>IFERROR(ROUND(E87*D87,0),"")</f>
        <v>549537</v>
      </c>
      <c r="G87" s="346">
        <v>11.55</v>
      </c>
      <c r="H87" s="112">
        <v>46389.525000000001</v>
      </c>
      <c r="I87" s="357">
        <f>IFERROR(ROUND(H87*G87,0),"")</f>
        <v>535799</v>
      </c>
      <c r="J87" s="346">
        <v>11.55</v>
      </c>
      <c r="K87" s="112">
        <v>45728</v>
      </c>
      <c r="L87" s="357">
        <f>IFERROR(ROUND(K87*J87,0),"")</f>
        <v>528158</v>
      </c>
      <c r="M87" s="346">
        <v>11.55</v>
      </c>
      <c r="N87" s="112">
        <v>46151</v>
      </c>
      <c r="O87" s="357">
        <f>IFERROR(ROUND(N87*M87,0),"")</f>
        <v>533044</v>
      </c>
      <c r="P87" s="346">
        <v>11.55</v>
      </c>
      <c r="Q87" s="112">
        <v>47579</v>
      </c>
      <c r="R87" s="357">
        <f>IFERROR(ROUND(Q87*P87,0),"")</f>
        <v>549537</v>
      </c>
      <c r="S87" s="346">
        <v>11.55</v>
      </c>
      <c r="T87" s="112">
        <v>47579</v>
      </c>
      <c r="U87" s="357">
        <f>IFERROR(ROUND(T87*S87,0),"")</f>
        <v>549537</v>
      </c>
      <c r="V87" s="346">
        <v>11.55</v>
      </c>
      <c r="W87" s="112">
        <v>44248</v>
      </c>
      <c r="X87" s="357">
        <f>IFERROR(ROUND(W87*V87,0),"")</f>
        <v>511064</v>
      </c>
    </row>
    <row r="88" spans="1:24" ht="80.5">
      <c r="A88" s="343" t="s">
        <v>179</v>
      </c>
      <c r="B88" s="344" t="s">
        <v>211</v>
      </c>
      <c r="C88" s="345" t="s">
        <v>205</v>
      </c>
      <c r="D88" s="346">
        <v>84.05</v>
      </c>
      <c r="E88" s="347">
        <v>191086</v>
      </c>
      <c r="F88" s="357">
        <f>IFERROR(ROUND(E88*D88,0),"")</f>
        <v>16060778</v>
      </c>
      <c r="G88" s="346">
        <v>84.05</v>
      </c>
      <c r="H88" s="112">
        <v>186308.85</v>
      </c>
      <c r="I88" s="357">
        <f>IFERROR(ROUND(H88*G88,0),"")</f>
        <v>15659259</v>
      </c>
      <c r="J88" s="346">
        <v>84.05</v>
      </c>
      <c r="K88" s="112">
        <v>183653</v>
      </c>
      <c r="L88" s="357">
        <f>IFERROR(ROUND(K88*J88,0),"")</f>
        <v>15436035</v>
      </c>
      <c r="M88" s="346">
        <v>84.05</v>
      </c>
      <c r="N88" s="112">
        <v>184397</v>
      </c>
      <c r="O88" s="357">
        <f>IFERROR(ROUND(N88*M88,0),"")</f>
        <v>15498568</v>
      </c>
      <c r="P88" s="346">
        <v>84.05</v>
      </c>
      <c r="Q88" s="112">
        <v>191086</v>
      </c>
      <c r="R88" s="357">
        <f>IFERROR(ROUND(Q88*P88,0),"")</f>
        <v>16060778</v>
      </c>
      <c r="S88" s="346">
        <v>84.05</v>
      </c>
      <c r="T88" s="112">
        <v>190000</v>
      </c>
      <c r="U88" s="357">
        <f>IFERROR(ROUND(T88*S88,0),"")</f>
        <v>15969500</v>
      </c>
      <c r="V88" s="346">
        <v>84.05</v>
      </c>
      <c r="W88" s="112">
        <v>180557</v>
      </c>
      <c r="X88" s="357">
        <f>IFERROR(ROUND(W88*V88,0),"")</f>
        <v>15175816</v>
      </c>
    </row>
    <row r="89" spans="1:24" ht="92">
      <c r="A89" s="343" t="s">
        <v>180</v>
      </c>
      <c r="B89" s="344" t="s">
        <v>212</v>
      </c>
      <c r="C89" s="345" t="s">
        <v>205</v>
      </c>
      <c r="D89" s="346">
        <v>21.6</v>
      </c>
      <c r="E89" s="347">
        <v>158853</v>
      </c>
      <c r="F89" s="357">
        <f>IFERROR(ROUND(E89*D89,0),"")</f>
        <v>3431225</v>
      </c>
      <c r="G89" s="346">
        <v>21.6</v>
      </c>
      <c r="H89" s="112">
        <v>154881.67499999999</v>
      </c>
      <c r="I89" s="357">
        <f>IFERROR(ROUND(H89*G89,0),"")</f>
        <v>3345444</v>
      </c>
      <c r="J89" s="346">
        <v>21.6</v>
      </c>
      <c r="K89" s="112">
        <v>152674</v>
      </c>
      <c r="L89" s="357">
        <f>IFERROR(ROUND(K89*J89,0),"")</f>
        <v>3297758</v>
      </c>
      <c r="M89" s="346">
        <v>21.6</v>
      </c>
      <c r="N89" s="112">
        <v>154087</v>
      </c>
      <c r="O89" s="357">
        <f>IFERROR(ROUND(N89*M89,0),"")</f>
        <v>3328279</v>
      </c>
      <c r="P89" s="346">
        <v>21.6</v>
      </c>
      <c r="Q89" s="112">
        <v>158853</v>
      </c>
      <c r="R89" s="357">
        <f>IFERROR(ROUND(Q89*P89,0),"")</f>
        <v>3431225</v>
      </c>
      <c r="S89" s="346">
        <v>21.6</v>
      </c>
      <c r="T89" s="112">
        <v>156853</v>
      </c>
      <c r="U89" s="357">
        <f>IFERROR(ROUND(T89*S89,0),"")</f>
        <v>3388025</v>
      </c>
      <c r="V89" s="346">
        <v>21.6</v>
      </c>
      <c r="W89" s="112">
        <v>147500</v>
      </c>
      <c r="X89" s="357">
        <f>IFERROR(ROUND(W89*V89,0),"")</f>
        <v>3186000</v>
      </c>
    </row>
    <row r="90" spans="1:24">
      <c r="A90" s="351">
        <v>9.5</v>
      </c>
      <c r="B90" s="354" t="s">
        <v>213</v>
      </c>
      <c r="C90" s="351"/>
      <c r="D90" s="355"/>
      <c r="E90" s="356"/>
      <c r="F90" s="356">
        <f>SUBTOTAL(9,F91:F91)</f>
        <v>2649665</v>
      </c>
      <c r="G90" s="355"/>
      <c r="H90" s="356">
        <v>0</v>
      </c>
      <c r="I90" s="356">
        <f>SUBTOTAL(9,I91:I91)</f>
        <v>2583423</v>
      </c>
      <c r="J90" s="355"/>
      <c r="K90" s="356"/>
      <c r="L90" s="356">
        <f>SUBTOTAL(9,L91:L91)</f>
        <v>2546410</v>
      </c>
      <c r="M90" s="355"/>
      <c r="N90" s="356"/>
      <c r="O90" s="356">
        <f>SUBTOTAL(9,O91:O91)</f>
        <v>2569988</v>
      </c>
      <c r="P90" s="355"/>
      <c r="Q90" s="356"/>
      <c r="R90" s="356">
        <f>SUBTOTAL(9,R91:R91)</f>
        <v>2649665</v>
      </c>
      <c r="S90" s="355"/>
      <c r="T90" s="356"/>
      <c r="U90" s="356">
        <f>SUBTOTAL(9,U91:U91)</f>
        <v>2642348</v>
      </c>
      <c r="V90" s="355"/>
      <c r="W90" s="356"/>
      <c r="X90" s="356">
        <f>SUBTOTAL(9,X91:X91)</f>
        <v>2480555</v>
      </c>
    </row>
    <row r="91" spans="1:24" ht="23">
      <c r="A91" s="343" t="s">
        <v>181</v>
      </c>
      <c r="B91" s="344" t="s">
        <v>214</v>
      </c>
      <c r="C91" s="345" t="s">
        <v>215</v>
      </c>
      <c r="D91" s="346">
        <v>813.03</v>
      </c>
      <c r="E91" s="347">
        <v>3259</v>
      </c>
      <c r="F91" s="357">
        <f>IFERROR(ROUND(E91*D91,0),"")</f>
        <v>2649665</v>
      </c>
      <c r="G91" s="346">
        <v>813.03</v>
      </c>
      <c r="H91" s="112">
        <v>3177.5250000000001</v>
      </c>
      <c r="I91" s="357">
        <f>IFERROR(ROUND(H91*G91,0),"")</f>
        <v>2583423</v>
      </c>
      <c r="J91" s="346">
        <v>813.03</v>
      </c>
      <c r="K91" s="112">
        <v>3132</v>
      </c>
      <c r="L91" s="357">
        <f>IFERROR(ROUND(K91*J91,0),"")</f>
        <v>2546410</v>
      </c>
      <c r="M91" s="346">
        <v>813.03</v>
      </c>
      <c r="N91" s="112">
        <v>3161</v>
      </c>
      <c r="O91" s="357">
        <f>IFERROR(ROUND(N91*M91,0),"")</f>
        <v>2569988</v>
      </c>
      <c r="P91" s="346">
        <v>813.03</v>
      </c>
      <c r="Q91" s="112">
        <v>3259</v>
      </c>
      <c r="R91" s="357">
        <f>IFERROR(ROUND(Q91*P91,0),"")</f>
        <v>2649665</v>
      </c>
      <c r="S91" s="346">
        <v>813.03</v>
      </c>
      <c r="T91" s="112">
        <v>3250</v>
      </c>
      <c r="U91" s="357">
        <f>IFERROR(ROUND(T91*S91,0),"")</f>
        <v>2642348</v>
      </c>
      <c r="V91" s="346">
        <v>813.03</v>
      </c>
      <c r="W91" s="112">
        <v>3051</v>
      </c>
      <c r="X91" s="357">
        <f>IFERROR(ROUND(W91*V91,0),"")</f>
        <v>2480555</v>
      </c>
    </row>
    <row r="92" spans="1:24">
      <c r="A92" s="351">
        <v>10</v>
      </c>
      <c r="B92" s="354" t="s">
        <v>238</v>
      </c>
      <c r="C92" s="351"/>
      <c r="D92" s="355"/>
      <c r="E92" s="356"/>
      <c r="F92" s="353">
        <f>SUBTOTAL(9,F93:F94)</f>
        <v>70980208</v>
      </c>
      <c r="G92" s="355"/>
      <c r="H92" s="356">
        <v>0</v>
      </c>
      <c r="I92" s="353">
        <f>SUBTOTAL(9,I93:I94)</f>
        <v>69205703</v>
      </c>
      <c r="J92" s="355"/>
      <c r="K92" s="356"/>
      <c r="L92" s="353">
        <f>SUBTOTAL(9,L93:L94)</f>
        <v>68214458</v>
      </c>
      <c r="M92" s="355"/>
      <c r="N92" s="356"/>
      <c r="O92" s="353">
        <f>SUBTOTAL(9,O93:O94)</f>
        <v>67484300</v>
      </c>
      <c r="P92" s="355"/>
      <c r="Q92" s="356"/>
      <c r="R92" s="353">
        <f>SUBTOTAL(9,R93:R94)</f>
        <v>70980208</v>
      </c>
      <c r="S92" s="355"/>
      <c r="T92" s="356"/>
      <c r="U92" s="353">
        <f>SUBTOTAL(9,U93:U94)</f>
        <v>68590600</v>
      </c>
      <c r="V92" s="355"/>
      <c r="W92" s="356"/>
      <c r="X92" s="353">
        <f>SUBTOTAL(9,X93:X94)</f>
        <v>66411189</v>
      </c>
    </row>
    <row r="93" spans="1:24">
      <c r="A93" s="351">
        <v>10.1</v>
      </c>
      <c r="B93" s="354" t="s">
        <v>239</v>
      </c>
      <c r="C93" s="351"/>
      <c r="D93" s="355"/>
      <c r="E93" s="356"/>
      <c r="F93" s="356">
        <f>SUBTOTAL(9,F94)</f>
        <v>70980208</v>
      </c>
      <c r="G93" s="355"/>
      <c r="H93" s="356">
        <v>0</v>
      </c>
      <c r="I93" s="356">
        <f>SUBTOTAL(9,I94)</f>
        <v>69205703</v>
      </c>
      <c r="J93" s="355"/>
      <c r="K93" s="356"/>
      <c r="L93" s="356">
        <f>SUBTOTAL(9,L94)</f>
        <v>68214458</v>
      </c>
      <c r="M93" s="355"/>
      <c r="N93" s="356"/>
      <c r="O93" s="356">
        <f>SUBTOTAL(9,O94)</f>
        <v>67484300</v>
      </c>
      <c r="P93" s="355"/>
      <c r="Q93" s="356"/>
      <c r="R93" s="356">
        <f>SUBTOTAL(9,R94)</f>
        <v>70980208</v>
      </c>
      <c r="S93" s="355"/>
      <c r="T93" s="356"/>
      <c r="U93" s="356">
        <f>SUBTOTAL(9,U94)</f>
        <v>68590600</v>
      </c>
      <c r="V93" s="355"/>
      <c r="W93" s="356"/>
      <c r="X93" s="356">
        <f>SUBTOTAL(9,X94)</f>
        <v>66411189</v>
      </c>
    </row>
    <row r="94" spans="1:24" ht="80.5">
      <c r="A94" s="343" t="s">
        <v>182</v>
      </c>
      <c r="B94" s="344" t="s">
        <v>240</v>
      </c>
      <c r="C94" s="345" t="s">
        <v>84</v>
      </c>
      <c r="D94" s="346">
        <v>11063</v>
      </c>
      <c r="E94" s="347">
        <v>6416</v>
      </c>
      <c r="F94" s="357">
        <f>IFERROR(ROUND(E94*D94,0),"")</f>
        <v>70980208</v>
      </c>
      <c r="G94" s="346">
        <v>11063</v>
      </c>
      <c r="H94" s="112">
        <v>6255.5999999999995</v>
      </c>
      <c r="I94" s="357">
        <f>IFERROR(ROUND(H94*G94,0),"")</f>
        <v>69205703</v>
      </c>
      <c r="J94" s="346">
        <v>11063</v>
      </c>
      <c r="K94" s="112">
        <v>6166</v>
      </c>
      <c r="L94" s="357">
        <f>IFERROR(ROUND(K94*J94,0),"")</f>
        <v>68214458</v>
      </c>
      <c r="M94" s="346">
        <v>11063</v>
      </c>
      <c r="N94" s="112">
        <v>6100</v>
      </c>
      <c r="O94" s="357">
        <f>IFERROR(ROUND(N94*M94,0),"")</f>
        <v>67484300</v>
      </c>
      <c r="P94" s="346">
        <v>11063</v>
      </c>
      <c r="Q94" s="112">
        <v>6416</v>
      </c>
      <c r="R94" s="357">
        <f>IFERROR(ROUND(Q94*P94,0),"")</f>
        <v>70980208</v>
      </c>
      <c r="S94" s="346">
        <v>11063</v>
      </c>
      <c r="T94" s="112">
        <v>6200</v>
      </c>
      <c r="U94" s="357">
        <f>IFERROR(ROUND(T94*S94,0),"")</f>
        <v>68590600</v>
      </c>
      <c r="V94" s="346">
        <v>11063</v>
      </c>
      <c r="W94" s="112">
        <v>6003</v>
      </c>
      <c r="X94" s="357">
        <f>IFERROR(ROUND(W94*V94,0),"")</f>
        <v>66411189</v>
      </c>
    </row>
    <row r="95" spans="1:24">
      <c r="A95" s="351">
        <v>11</v>
      </c>
      <c r="B95" s="354" t="s">
        <v>256</v>
      </c>
      <c r="C95" s="351"/>
      <c r="D95" s="355"/>
      <c r="E95" s="356"/>
      <c r="F95" s="353">
        <f>SUBTOTAL(9,F96:F102)</f>
        <v>88134235</v>
      </c>
      <c r="G95" s="355"/>
      <c r="H95" s="356">
        <v>0</v>
      </c>
      <c r="I95" s="353">
        <f>SUBTOTAL(9,I96:I102)</f>
        <v>85930879</v>
      </c>
      <c r="J95" s="355"/>
      <c r="K95" s="356"/>
      <c r="L95" s="353">
        <f>SUBTOTAL(9,L96:L102)</f>
        <v>84705790</v>
      </c>
      <c r="M95" s="355"/>
      <c r="N95" s="356"/>
      <c r="O95" s="353">
        <f>SUBTOTAL(9,O96:O102)</f>
        <v>85490010</v>
      </c>
      <c r="P95" s="355"/>
      <c r="Q95" s="356"/>
      <c r="R95" s="353">
        <f>SUBTOTAL(9,R96:R102)</f>
        <v>81300735</v>
      </c>
      <c r="S95" s="355"/>
      <c r="T95" s="356"/>
      <c r="U95" s="353">
        <f>SUBTOTAL(9,U96:U102)</f>
        <v>87731947</v>
      </c>
      <c r="V95" s="355"/>
      <c r="W95" s="356"/>
      <c r="X95" s="353">
        <f>SUBTOTAL(9,X96:X102)</f>
        <v>82660582</v>
      </c>
    </row>
    <row r="96" spans="1:24">
      <c r="A96" s="351">
        <v>11.1</v>
      </c>
      <c r="B96" s="354" t="s">
        <v>217</v>
      </c>
      <c r="C96" s="351"/>
      <c r="D96" s="355"/>
      <c r="E96" s="356"/>
      <c r="F96" s="356">
        <f>SUBTOTAL(9,F97:F99)</f>
        <v>86375531</v>
      </c>
      <c r="G96" s="355"/>
      <c r="H96" s="356">
        <v>0</v>
      </c>
      <c r="I96" s="356">
        <f>SUBTOTAL(9,I97:I99)</f>
        <v>84216143</v>
      </c>
      <c r="J96" s="355"/>
      <c r="K96" s="356"/>
      <c r="L96" s="356">
        <f>SUBTOTAL(9,L97:L99)</f>
        <v>83015525</v>
      </c>
      <c r="M96" s="355"/>
      <c r="N96" s="356"/>
      <c r="O96" s="356">
        <f>SUBTOTAL(9,O97:O99)</f>
        <v>83784182</v>
      </c>
      <c r="P96" s="355"/>
      <c r="Q96" s="356"/>
      <c r="R96" s="356">
        <f>SUBTOTAL(9,R97:R99)</f>
        <v>79542031</v>
      </c>
      <c r="S96" s="355"/>
      <c r="T96" s="356"/>
      <c r="U96" s="356">
        <f>SUBTOTAL(9,U97:U99)</f>
        <v>86043547</v>
      </c>
      <c r="V96" s="355"/>
      <c r="W96" s="356"/>
      <c r="X96" s="356">
        <f>SUBTOTAL(9,X97:X99)</f>
        <v>80998581</v>
      </c>
    </row>
    <row r="97" spans="1:26" ht="57.5">
      <c r="A97" s="343" t="s">
        <v>183</v>
      </c>
      <c r="B97" s="344" t="s">
        <v>257</v>
      </c>
      <c r="C97" s="345" t="s">
        <v>198</v>
      </c>
      <c r="D97" s="346">
        <v>6.79</v>
      </c>
      <c r="E97" s="347">
        <v>32096</v>
      </c>
      <c r="F97" s="357">
        <f t="shared" ref="F97:F99" si="82">IFERROR(ROUND(E97*D97,0),"")</f>
        <v>217932</v>
      </c>
      <c r="G97" s="346">
        <v>6.79</v>
      </c>
      <c r="H97" s="112">
        <v>31293.599999999999</v>
      </c>
      <c r="I97" s="357">
        <f t="shared" ref="I97:I99" si="83">IFERROR(ROUND(H97*G97,0),"")</f>
        <v>212484</v>
      </c>
      <c r="J97" s="346">
        <v>6.79</v>
      </c>
      <c r="K97" s="112">
        <v>30847</v>
      </c>
      <c r="L97" s="357">
        <f t="shared" ref="L97:L99" si="84">IFERROR(ROUND(K97*J97,0),"")</f>
        <v>209451</v>
      </c>
      <c r="M97" s="346">
        <v>6.79</v>
      </c>
      <c r="N97" s="112">
        <v>31133</v>
      </c>
      <c r="O97" s="357">
        <f t="shared" ref="O97:O99" si="85">IFERROR(ROUND(N97*M97,0),"")</f>
        <v>211393</v>
      </c>
      <c r="P97" s="346">
        <v>6.79</v>
      </c>
      <c r="Q97" s="112">
        <v>32096</v>
      </c>
      <c r="R97" s="357">
        <f t="shared" ref="R97:R99" si="86">IFERROR(ROUND(Q97*P97,0),"")</f>
        <v>217932</v>
      </c>
      <c r="S97" s="346">
        <v>6.79</v>
      </c>
      <c r="T97" s="112">
        <v>31096</v>
      </c>
      <c r="U97" s="357">
        <f t="shared" ref="U97:U99" si="87">IFERROR(ROUND(T97*S97,0),"")</f>
        <v>211142</v>
      </c>
      <c r="V97" s="346">
        <v>6.79</v>
      </c>
      <c r="W97" s="112">
        <v>30331</v>
      </c>
      <c r="X97" s="357">
        <f t="shared" ref="X97:X99" si="88">IFERROR(ROUND(W97*V97,0),"")</f>
        <v>205947</v>
      </c>
    </row>
    <row r="98" spans="1:26" ht="103.5">
      <c r="A98" s="343" t="s">
        <v>184</v>
      </c>
      <c r="B98" s="344" t="s">
        <v>258</v>
      </c>
      <c r="C98" s="345" t="s">
        <v>205</v>
      </c>
      <c r="D98" s="346">
        <v>59.5</v>
      </c>
      <c r="E98" s="347">
        <v>745973</v>
      </c>
      <c r="F98" s="357">
        <f t="shared" si="82"/>
        <v>44385394</v>
      </c>
      <c r="G98" s="346">
        <v>59.5</v>
      </c>
      <c r="H98" s="112">
        <v>727323.67499999993</v>
      </c>
      <c r="I98" s="357">
        <f t="shared" si="83"/>
        <v>43275759</v>
      </c>
      <c r="J98" s="346">
        <v>59.5</v>
      </c>
      <c r="K98" s="112">
        <v>716955</v>
      </c>
      <c r="L98" s="357">
        <f t="shared" si="84"/>
        <v>42658823</v>
      </c>
      <c r="M98" s="346">
        <v>59.5</v>
      </c>
      <c r="N98" s="112">
        <v>723593</v>
      </c>
      <c r="O98" s="357">
        <f t="shared" si="85"/>
        <v>43053784</v>
      </c>
      <c r="P98" s="346">
        <v>59.5</v>
      </c>
      <c r="Q98" s="112">
        <v>700973</v>
      </c>
      <c r="R98" s="357">
        <f t="shared" si="86"/>
        <v>41707894</v>
      </c>
      <c r="S98" s="346">
        <v>59.5</v>
      </c>
      <c r="T98" s="112">
        <v>744000</v>
      </c>
      <c r="U98" s="357">
        <f t="shared" si="87"/>
        <v>44268000</v>
      </c>
      <c r="V98" s="346">
        <v>59.5</v>
      </c>
      <c r="W98" s="112">
        <v>704949</v>
      </c>
      <c r="X98" s="357">
        <f t="shared" si="88"/>
        <v>41944466</v>
      </c>
    </row>
    <row r="99" spans="1:26" ht="195.5">
      <c r="A99" s="343" t="s">
        <v>185</v>
      </c>
      <c r="B99" s="344" t="s">
        <v>259</v>
      </c>
      <c r="C99" s="345" t="s">
        <v>205</v>
      </c>
      <c r="D99" s="346">
        <v>41.56</v>
      </c>
      <c r="E99" s="347">
        <v>1005106</v>
      </c>
      <c r="F99" s="357">
        <f t="shared" si="82"/>
        <v>41772205</v>
      </c>
      <c r="G99" s="346">
        <v>41.56</v>
      </c>
      <c r="H99" s="112">
        <v>979978.35</v>
      </c>
      <c r="I99" s="357">
        <f t="shared" si="83"/>
        <v>40727900</v>
      </c>
      <c r="J99" s="346">
        <v>41.56</v>
      </c>
      <c r="K99" s="112">
        <v>966007</v>
      </c>
      <c r="L99" s="357">
        <f t="shared" si="84"/>
        <v>40147251</v>
      </c>
      <c r="M99" s="346">
        <v>41.56</v>
      </c>
      <c r="N99" s="112">
        <v>974952</v>
      </c>
      <c r="O99" s="357">
        <f t="shared" si="85"/>
        <v>40519005</v>
      </c>
      <c r="P99" s="346">
        <v>41.56</v>
      </c>
      <c r="Q99" s="112">
        <v>905106</v>
      </c>
      <c r="R99" s="357">
        <f t="shared" si="86"/>
        <v>37616205</v>
      </c>
      <c r="S99" s="346">
        <v>41.56</v>
      </c>
      <c r="T99" s="112">
        <v>1000106</v>
      </c>
      <c r="U99" s="357">
        <f t="shared" si="87"/>
        <v>41564405</v>
      </c>
      <c r="V99" s="346">
        <v>41.56</v>
      </c>
      <c r="W99" s="112">
        <v>934749</v>
      </c>
      <c r="X99" s="357">
        <f t="shared" si="88"/>
        <v>38848168</v>
      </c>
    </row>
    <row r="100" spans="1:26">
      <c r="A100" s="351">
        <v>11.2</v>
      </c>
      <c r="B100" s="354" t="s">
        <v>260</v>
      </c>
      <c r="C100" s="351"/>
      <c r="D100" s="355"/>
      <c r="E100" s="356"/>
      <c r="F100" s="356">
        <f>SUBTOTAL(9,F101:F102)</f>
        <v>1758704</v>
      </c>
      <c r="G100" s="355"/>
      <c r="H100" s="356">
        <v>0</v>
      </c>
      <c r="I100" s="356">
        <f>SUBTOTAL(9,I101:I102)</f>
        <v>1714736</v>
      </c>
      <c r="J100" s="355"/>
      <c r="K100" s="356"/>
      <c r="L100" s="356">
        <f>SUBTOTAL(9,L101:L102)</f>
        <v>1690265</v>
      </c>
      <c r="M100" s="355"/>
      <c r="N100" s="356"/>
      <c r="O100" s="356">
        <f>SUBTOTAL(9,O101:O102)</f>
        <v>1705828</v>
      </c>
      <c r="P100" s="355"/>
      <c r="Q100" s="356"/>
      <c r="R100" s="356">
        <f>SUBTOTAL(9,R101:R102)</f>
        <v>1758704</v>
      </c>
      <c r="S100" s="355"/>
      <c r="T100" s="356"/>
      <c r="U100" s="356">
        <f>SUBTOTAL(9,U101:U102)</f>
        <v>1688400</v>
      </c>
      <c r="V100" s="355"/>
      <c r="W100" s="356"/>
      <c r="X100" s="356">
        <f>SUBTOTAL(9,X101:X102)</f>
        <v>1662001</v>
      </c>
    </row>
    <row r="101" spans="1:26" ht="57.5">
      <c r="A101" s="343" t="s">
        <v>186</v>
      </c>
      <c r="B101" s="344" t="s">
        <v>261</v>
      </c>
      <c r="C101" s="345" t="s">
        <v>198</v>
      </c>
      <c r="D101" s="346">
        <v>129.6</v>
      </c>
      <c r="E101" s="347">
        <v>9404</v>
      </c>
      <c r="F101" s="357">
        <f t="shared" ref="F101:F102" si="89">IFERROR(ROUND(E101*D101,0),"")</f>
        <v>1218758</v>
      </c>
      <c r="G101" s="346">
        <v>129.6</v>
      </c>
      <c r="H101" s="112">
        <v>9168.9</v>
      </c>
      <c r="I101" s="357">
        <f t="shared" ref="I101:I102" si="90">IFERROR(ROUND(H101*G101,0),"")</f>
        <v>1188289</v>
      </c>
      <c r="J101" s="346">
        <v>129.6</v>
      </c>
      <c r="K101" s="112">
        <v>9038</v>
      </c>
      <c r="L101" s="357">
        <f t="shared" ref="L101:L102" si="91">IFERROR(ROUND(K101*J101,0),"")</f>
        <v>1171325</v>
      </c>
      <c r="M101" s="346">
        <v>129.6</v>
      </c>
      <c r="N101" s="112">
        <v>9121</v>
      </c>
      <c r="O101" s="357">
        <f t="shared" ref="O101:O102" si="92">IFERROR(ROUND(N101*M101,0),"")</f>
        <v>1182082</v>
      </c>
      <c r="P101" s="346">
        <v>129.6</v>
      </c>
      <c r="Q101" s="112">
        <v>9404</v>
      </c>
      <c r="R101" s="357">
        <f t="shared" ref="R101:R102" si="93">IFERROR(ROUND(Q101*P101,0),"")</f>
        <v>1218758</v>
      </c>
      <c r="S101" s="346">
        <v>129.6</v>
      </c>
      <c r="T101" s="112">
        <v>9000</v>
      </c>
      <c r="U101" s="357">
        <f t="shared" ref="U101:U102" si="94">IFERROR(ROUND(T101*S101,0),"")</f>
        <v>1166400</v>
      </c>
      <c r="V101" s="346">
        <v>129.6</v>
      </c>
      <c r="W101" s="112">
        <v>8887</v>
      </c>
      <c r="X101" s="357">
        <f t="shared" ref="X101:X102" si="95">IFERROR(ROUND(W101*V101,0),"")</f>
        <v>1151755</v>
      </c>
    </row>
    <row r="102" spans="1:26" ht="69">
      <c r="A102" s="343" t="s">
        <v>187</v>
      </c>
      <c r="B102" s="344" t="s">
        <v>262</v>
      </c>
      <c r="C102" s="345" t="s">
        <v>126</v>
      </c>
      <c r="D102" s="346">
        <v>18</v>
      </c>
      <c r="E102" s="347">
        <v>29997</v>
      </c>
      <c r="F102" s="357">
        <f t="shared" si="89"/>
        <v>539946</v>
      </c>
      <c r="G102" s="346">
        <v>18</v>
      </c>
      <c r="H102" s="112">
        <v>29247.075000000001</v>
      </c>
      <c r="I102" s="357">
        <f t="shared" si="90"/>
        <v>526447</v>
      </c>
      <c r="J102" s="346">
        <v>18</v>
      </c>
      <c r="K102" s="112">
        <v>28830</v>
      </c>
      <c r="L102" s="357">
        <f t="shared" si="91"/>
        <v>518940</v>
      </c>
      <c r="M102" s="346">
        <v>18</v>
      </c>
      <c r="N102" s="112">
        <v>29097</v>
      </c>
      <c r="O102" s="357">
        <f t="shared" si="92"/>
        <v>523746</v>
      </c>
      <c r="P102" s="346">
        <v>18</v>
      </c>
      <c r="Q102" s="112">
        <v>29997</v>
      </c>
      <c r="R102" s="357">
        <f t="shared" si="93"/>
        <v>539946</v>
      </c>
      <c r="S102" s="346">
        <v>18</v>
      </c>
      <c r="T102" s="112">
        <v>29000</v>
      </c>
      <c r="U102" s="357">
        <f t="shared" si="94"/>
        <v>522000</v>
      </c>
      <c r="V102" s="346">
        <v>18</v>
      </c>
      <c r="W102" s="112">
        <v>28347</v>
      </c>
      <c r="X102" s="357">
        <f t="shared" si="95"/>
        <v>510246</v>
      </c>
    </row>
    <row r="103" spans="1:26">
      <c r="A103" s="351">
        <v>12</v>
      </c>
      <c r="B103" s="354" t="s">
        <v>223</v>
      </c>
      <c r="C103" s="351"/>
      <c r="D103" s="355"/>
      <c r="E103" s="356"/>
      <c r="F103" s="353">
        <f>SUBTOTAL(9,F104:F106)</f>
        <v>10682565</v>
      </c>
      <c r="G103" s="355"/>
      <c r="H103" s="356">
        <v>0</v>
      </c>
      <c r="I103" s="353">
        <f>SUBTOTAL(9,I104:I106)</f>
        <v>10415501</v>
      </c>
      <c r="J103" s="355"/>
      <c r="K103" s="356"/>
      <c r="L103" s="353">
        <f>SUBTOTAL(9,L104:L106)</f>
        <v>10266974</v>
      </c>
      <c r="M103" s="355"/>
      <c r="N103" s="356"/>
      <c r="O103" s="353">
        <f>SUBTOTAL(9,O104:O106)</f>
        <v>10350887</v>
      </c>
      <c r="P103" s="355"/>
      <c r="Q103" s="356"/>
      <c r="R103" s="353">
        <f>SUBTOTAL(9,R104:R106)</f>
        <v>9916725</v>
      </c>
      <c r="S103" s="355"/>
      <c r="T103" s="356"/>
      <c r="U103" s="353">
        <f>SUBTOTAL(9,U104:U106)</f>
        <v>10663610</v>
      </c>
      <c r="V103" s="355"/>
      <c r="W103" s="356"/>
      <c r="X103" s="353">
        <f>SUBTOTAL(9,X104:X106)</f>
        <v>7884100</v>
      </c>
    </row>
    <row r="104" spans="1:26" ht="15" customHeight="1">
      <c r="A104" s="351">
        <v>12.1</v>
      </c>
      <c r="B104" s="354" t="s">
        <v>224</v>
      </c>
      <c r="C104" s="351"/>
      <c r="D104" s="355"/>
      <c r="E104" s="356"/>
      <c r="F104" s="356">
        <f>SUBTOTAL(9,F105:F106)</f>
        <v>10682565</v>
      </c>
      <c r="G104" s="355"/>
      <c r="H104" s="356">
        <v>0</v>
      </c>
      <c r="I104" s="356">
        <f>SUBTOTAL(9,I105:I106)</f>
        <v>10415501</v>
      </c>
      <c r="J104" s="355"/>
      <c r="K104" s="356"/>
      <c r="L104" s="356">
        <f>SUBTOTAL(9,L105:L106)</f>
        <v>10266974</v>
      </c>
      <c r="M104" s="355"/>
      <c r="N104" s="356"/>
      <c r="O104" s="356">
        <f>SUBTOTAL(9,O105:O106)</f>
        <v>10350887</v>
      </c>
      <c r="P104" s="355"/>
      <c r="Q104" s="356"/>
      <c r="R104" s="356">
        <f>SUBTOTAL(9,R105:R106)</f>
        <v>9916725</v>
      </c>
      <c r="S104" s="355"/>
      <c r="T104" s="356"/>
      <c r="U104" s="356">
        <f>SUBTOTAL(9,U105:U106)</f>
        <v>10663610</v>
      </c>
      <c r="V104" s="355"/>
      <c r="W104" s="356"/>
      <c r="X104" s="356">
        <f>SUBTOTAL(9,X105:X106)</f>
        <v>7884100</v>
      </c>
    </row>
    <row r="105" spans="1:26" ht="103.5">
      <c r="A105" s="343" t="s">
        <v>188</v>
      </c>
      <c r="B105" s="344" t="s">
        <v>225</v>
      </c>
      <c r="C105" s="345" t="s">
        <v>126</v>
      </c>
      <c r="D105" s="346">
        <v>13.82</v>
      </c>
      <c r="E105" s="347">
        <v>159531</v>
      </c>
      <c r="F105" s="357">
        <f t="shared" ref="F105:F106" si="96">IFERROR(ROUND(E105*D105,0),"")</f>
        <v>2204718</v>
      </c>
      <c r="G105" s="346">
        <v>13.82</v>
      </c>
      <c r="H105" s="112">
        <v>155542.72500000001</v>
      </c>
      <c r="I105" s="357">
        <f t="shared" ref="I105:I106" si="97">IFERROR(ROUND(H105*G105,0),"")</f>
        <v>2149600</v>
      </c>
      <c r="J105" s="346">
        <v>13.82</v>
      </c>
      <c r="K105" s="112">
        <v>153325</v>
      </c>
      <c r="L105" s="357">
        <f t="shared" ref="L105:L106" si="98">IFERROR(ROUND(K105*J105,0),"")</f>
        <v>2118952</v>
      </c>
      <c r="M105" s="346">
        <v>13.82</v>
      </c>
      <c r="N105" s="112">
        <v>153947</v>
      </c>
      <c r="O105" s="357">
        <f t="shared" ref="O105:O106" si="99">IFERROR(ROUND(N105*M105,0),"")</f>
        <v>2127548</v>
      </c>
      <c r="P105" s="346">
        <v>13.82</v>
      </c>
      <c r="Q105" s="112">
        <v>149531</v>
      </c>
      <c r="R105" s="357">
        <f t="shared" ref="R105:R106" si="100">IFERROR(ROUND(Q105*P105,0),"")</f>
        <v>2066518</v>
      </c>
      <c r="S105" s="346">
        <v>13.82</v>
      </c>
      <c r="T105" s="112">
        <v>158500</v>
      </c>
      <c r="U105" s="357">
        <f t="shared" ref="U105:U106" si="101">IFERROR(ROUND(T105*S105,0),"")</f>
        <v>2190470</v>
      </c>
      <c r="V105" s="346">
        <v>13.82</v>
      </c>
      <c r="W105" s="112"/>
      <c r="X105" s="357">
        <f t="shared" ref="X105:X106" si="102">IFERROR(ROUND(W105*V105,0),"")</f>
        <v>0</v>
      </c>
    </row>
    <row r="106" spans="1:26" ht="23">
      <c r="A106" s="343" t="s">
        <v>189</v>
      </c>
      <c r="B106" s="344" t="s">
        <v>226</v>
      </c>
      <c r="C106" s="345" t="s">
        <v>126</v>
      </c>
      <c r="D106" s="346">
        <v>313.82</v>
      </c>
      <c r="E106" s="347">
        <v>27015</v>
      </c>
      <c r="F106" s="357">
        <f t="shared" si="96"/>
        <v>8477847</v>
      </c>
      <c r="G106" s="346">
        <v>313.82</v>
      </c>
      <c r="H106" s="112">
        <v>26339.625</v>
      </c>
      <c r="I106" s="357">
        <f t="shared" si="97"/>
        <v>8265901</v>
      </c>
      <c r="J106" s="346">
        <v>313.82</v>
      </c>
      <c r="K106" s="112">
        <v>25964</v>
      </c>
      <c r="L106" s="357">
        <f t="shared" si="98"/>
        <v>8148022</v>
      </c>
      <c r="M106" s="346">
        <v>313.82</v>
      </c>
      <c r="N106" s="112">
        <v>26204</v>
      </c>
      <c r="O106" s="357">
        <f t="shared" si="99"/>
        <v>8223339</v>
      </c>
      <c r="P106" s="346">
        <v>313.82</v>
      </c>
      <c r="Q106" s="112">
        <v>25015</v>
      </c>
      <c r="R106" s="357">
        <f t="shared" si="100"/>
        <v>7850207</v>
      </c>
      <c r="S106" s="346">
        <v>313.82</v>
      </c>
      <c r="T106" s="112">
        <v>27000</v>
      </c>
      <c r="U106" s="357">
        <f t="shared" si="101"/>
        <v>8473140</v>
      </c>
      <c r="V106" s="346">
        <v>313.82</v>
      </c>
      <c r="W106" s="112">
        <v>25123</v>
      </c>
      <c r="X106" s="357">
        <f t="shared" si="102"/>
        <v>7884100</v>
      </c>
    </row>
    <row r="107" spans="1:26">
      <c r="A107" s="351">
        <v>13</v>
      </c>
      <c r="B107" s="354" t="s">
        <v>263</v>
      </c>
      <c r="C107" s="351"/>
      <c r="D107" s="355"/>
      <c r="E107" s="356"/>
      <c r="F107" s="353">
        <f>SUBTOTAL(9,F108:F109)</f>
        <v>51006348</v>
      </c>
      <c r="G107" s="355"/>
      <c r="H107" s="356">
        <v>0</v>
      </c>
      <c r="I107" s="353">
        <f>SUBTOTAL(9,I108:I109)</f>
        <v>49248883</v>
      </c>
      <c r="J107" s="355"/>
      <c r="K107" s="356"/>
      <c r="L107" s="353">
        <f>SUBTOTAL(9,L108:L109)</f>
        <v>49022202</v>
      </c>
      <c r="M107" s="355"/>
      <c r="N107" s="356"/>
      <c r="O107" s="353">
        <f>SUBTOTAL(9,O108:O109)</f>
        <v>48000000</v>
      </c>
      <c r="P107" s="355"/>
      <c r="Q107" s="356"/>
      <c r="R107" s="353">
        <f>SUBTOTAL(9,R108:R109)</f>
        <v>48343920</v>
      </c>
      <c r="S107" s="355"/>
      <c r="T107" s="356"/>
      <c r="U107" s="353">
        <f>SUBTOTAL(9,U108:U109)</f>
        <v>35000001</v>
      </c>
      <c r="V107" s="355"/>
      <c r="W107" s="356"/>
      <c r="X107" s="353">
        <f>SUBTOTAL(9,X108:X109)</f>
        <v>45864000</v>
      </c>
    </row>
    <row r="108" spans="1:26">
      <c r="A108" s="351">
        <v>13.1</v>
      </c>
      <c r="B108" s="354" t="s">
        <v>264</v>
      </c>
      <c r="C108" s="351"/>
      <c r="D108" s="355"/>
      <c r="E108" s="356"/>
      <c r="F108" s="356">
        <f>SUBTOTAL(9,F109:F109)</f>
        <v>51006348</v>
      </c>
      <c r="G108" s="355"/>
      <c r="H108" s="356">
        <v>0</v>
      </c>
      <c r="I108" s="356">
        <f>SUBTOTAL(9,I109:I109)</f>
        <v>49248883</v>
      </c>
      <c r="J108" s="355"/>
      <c r="K108" s="356"/>
      <c r="L108" s="356">
        <f>SUBTOTAL(9,L109:L109)</f>
        <v>49022202</v>
      </c>
      <c r="M108" s="355"/>
      <c r="N108" s="356"/>
      <c r="O108" s="356">
        <f>SUBTOTAL(9,O109:O109)</f>
        <v>48000000</v>
      </c>
      <c r="P108" s="355"/>
      <c r="Q108" s="356"/>
      <c r="R108" s="356">
        <f>SUBTOTAL(9,R109:R109)</f>
        <v>48343920</v>
      </c>
      <c r="S108" s="355"/>
      <c r="T108" s="356"/>
      <c r="U108" s="356">
        <f>SUBTOTAL(9,U109:U109)</f>
        <v>35000001</v>
      </c>
      <c r="V108" s="355"/>
      <c r="W108" s="356"/>
      <c r="X108" s="356">
        <f>SUBTOTAL(9,X109:X109)</f>
        <v>45864000</v>
      </c>
    </row>
    <row r="109" spans="1:26" ht="69">
      <c r="A109" s="343" t="s">
        <v>190</v>
      </c>
      <c r="B109" s="344" t="s">
        <v>265</v>
      </c>
      <c r="C109" s="345" t="s">
        <v>266</v>
      </c>
      <c r="D109" s="346">
        <v>3</v>
      </c>
      <c r="E109" s="347">
        <v>17002116</v>
      </c>
      <c r="F109" s="357">
        <f t="shared" ref="F109" si="103">IFERROR(ROUND(E109*D109,0),"")</f>
        <v>51006348</v>
      </c>
      <c r="G109" s="346">
        <v>3</v>
      </c>
      <c r="H109" s="112">
        <v>16416294.294335505</v>
      </c>
      <c r="I109" s="357">
        <f t="shared" ref="I109" si="104">IFERROR(ROUND(H109*G109,0),"")</f>
        <v>49248883</v>
      </c>
      <c r="J109" s="346">
        <v>3</v>
      </c>
      <c r="K109" s="112">
        <v>16340734</v>
      </c>
      <c r="L109" s="357">
        <f t="shared" ref="L109" si="105">IFERROR(ROUND(K109*J109,0),"")</f>
        <v>49022202</v>
      </c>
      <c r="M109" s="346">
        <v>3</v>
      </c>
      <c r="N109" s="112">
        <v>16000000</v>
      </c>
      <c r="O109" s="357">
        <f t="shared" ref="O109" si="106">IFERROR(ROUND(N109*M109,0),"")</f>
        <v>48000000</v>
      </c>
      <c r="P109" s="346">
        <v>3</v>
      </c>
      <c r="Q109" s="112">
        <v>16114640.140000001</v>
      </c>
      <c r="R109" s="357">
        <f t="shared" ref="R109" si="107">IFERROR(ROUND(Q109*P109,0),"")</f>
        <v>48343920</v>
      </c>
      <c r="S109" s="346">
        <v>3</v>
      </c>
      <c r="T109" s="112">
        <v>11666667</v>
      </c>
      <c r="U109" s="357">
        <f t="shared" ref="U109" si="108">IFERROR(ROUND(T109*S109,0),"")</f>
        <v>35000001</v>
      </c>
      <c r="V109" s="346">
        <v>3</v>
      </c>
      <c r="W109" s="112">
        <v>15288000</v>
      </c>
      <c r="X109" s="357">
        <f t="shared" ref="X109" si="109">IFERROR(ROUND(W109*V109,0),"")</f>
        <v>45864000</v>
      </c>
    </row>
    <row r="110" spans="1:26" ht="12" customHeight="1">
      <c r="A110" s="168"/>
      <c r="B110" s="169"/>
      <c r="C110" s="170"/>
      <c r="D110" s="171"/>
      <c r="E110" s="172"/>
      <c r="F110" s="173"/>
      <c r="G110" s="208"/>
      <c r="H110" s="209"/>
      <c r="I110" s="173"/>
      <c r="J110" s="208"/>
      <c r="K110" s="209"/>
      <c r="L110" s="173"/>
      <c r="M110" s="208"/>
      <c r="N110" s="209"/>
      <c r="O110" s="173"/>
      <c r="P110" s="208"/>
      <c r="Q110" s="209"/>
      <c r="R110" s="173"/>
      <c r="S110" s="208"/>
      <c r="T110" s="209"/>
      <c r="U110" s="173"/>
      <c r="V110" s="208"/>
      <c r="W110" s="209"/>
      <c r="X110" s="173"/>
      <c r="Z110" s="126"/>
    </row>
    <row r="111" spans="1:26" ht="12" customHeight="1">
      <c r="A111" s="174" t="s">
        <v>119</v>
      </c>
      <c r="B111" s="175"/>
      <c r="C111" s="175"/>
      <c r="D111" s="175"/>
      <c r="E111" s="176"/>
      <c r="F111" s="198">
        <f>SUBTOTAL(9,F13:F110)</f>
        <v>325348028</v>
      </c>
      <c r="G111" s="195"/>
      <c r="H111" s="176"/>
      <c r="I111" s="198">
        <f>SUBTOTAL(9,I13:I110)</f>
        <v>316732024.30000001</v>
      </c>
      <c r="J111" s="195"/>
      <c r="K111" s="176"/>
      <c r="L111" s="198">
        <f>SUBTOTAL(9,L13:L110)</f>
        <v>312686849</v>
      </c>
      <c r="M111" s="195"/>
      <c r="N111" s="176"/>
      <c r="O111" s="198">
        <f>SUBTOTAL(9,O13:O110)</f>
        <v>312421629</v>
      </c>
      <c r="P111" s="195"/>
      <c r="Q111" s="176"/>
      <c r="R111" s="198">
        <f>SUBTOTAL(9,R13:R110)</f>
        <v>311013606</v>
      </c>
      <c r="S111" s="195"/>
      <c r="T111" s="176"/>
      <c r="U111" s="198">
        <f>SUBTOTAL(9,U13:U110)</f>
        <v>304586057</v>
      </c>
      <c r="V111" s="195"/>
      <c r="W111" s="176"/>
      <c r="X111" s="198">
        <f>SUBTOTAL(9,X13:X110)</f>
        <v>300877750</v>
      </c>
      <c r="Z111" s="126"/>
    </row>
    <row r="112" spans="1:26" ht="12" thickBot="1">
      <c r="A112" s="153"/>
      <c r="B112" s="154"/>
      <c r="C112" s="154"/>
      <c r="D112" s="154"/>
      <c r="E112" s="154"/>
      <c r="F112" s="155"/>
      <c r="G112" s="185"/>
      <c r="H112" s="145"/>
      <c r="I112" s="134"/>
      <c r="J112" s="185"/>
      <c r="K112" s="145"/>
      <c r="L112" s="134"/>
      <c r="M112" s="185"/>
      <c r="N112" s="145"/>
      <c r="O112" s="134"/>
      <c r="P112" s="185"/>
      <c r="Q112" s="145"/>
      <c r="R112" s="134"/>
      <c r="S112" s="185"/>
      <c r="T112" s="145"/>
      <c r="U112" s="134"/>
      <c r="V112" s="185"/>
      <c r="W112" s="145"/>
      <c r="X112" s="134"/>
      <c r="Z112" s="126"/>
    </row>
    <row r="113" spans="1:26">
      <c r="A113" s="135"/>
      <c r="B113" s="413" t="s">
        <v>267</v>
      </c>
      <c r="C113" s="414"/>
      <c r="D113" s="414"/>
      <c r="E113" s="415"/>
      <c r="F113" s="152">
        <v>172434455</v>
      </c>
      <c r="G113" s="186"/>
      <c r="H113" s="146"/>
      <c r="I113" s="371">
        <f>+IFERROR(ROUND(I111*I122,0),"")</f>
        <v>167867973</v>
      </c>
      <c r="J113" s="186"/>
      <c r="K113" s="146"/>
      <c r="L113" s="371">
        <f>+IFERROR(ROUND(L111*L122,0),"")</f>
        <v>165724030</v>
      </c>
      <c r="M113" s="186"/>
      <c r="N113" s="146"/>
      <c r="O113" s="371">
        <f>+IFERROR(ROUND(O111*O122,0),"")</f>
        <v>162459247</v>
      </c>
      <c r="P113" s="186"/>
      <c r="Q113" s="146"/>
      <c r="R113" s="371">
        <f>+IFERROR(ROUND(R111*R122,0),"")</f>
        <v>164837211</v>
      </c>
      <c r="S113" s="186"/>
      <c r="T113" s="146"/>
      <c r="U113" s="371">
        <f>+IFERROR(ROUND(U111*U122,0),"")</f>
        <v>161430610</v>
      </c>
      <c r="V113" s="186"/>
      <c r="W113" s="146"/>
      <c r="X113" s="371">
        <f>+IFERROR(ROUND(X111*X122,0),"")</f>
        <v>0</v>
      </c>
      <c r="Z113" s="126"/>
    </row>
    <row r="114" spans="1:26">
      <c r="A114" s="127"/>
      <c r="B114" s="129" t="s">
        <v>86</v>
      </c>
      <c r="C114" s="416" t="s">
        <v>87</v>
      </c>
      <c r="D114" s="416"/>
      <c r="E114" s="130" t="s">
        <v>88</v>
      </c>
      <c r="F114" s="136">
        <v>7795274</v>
      </c>
      <c r="G114" s="187"/>
      <c r="H114" s="128"/>
      <c r="I114" s="136">
        <v>7795274</v>
      </c>
      <c r="J114" s="187"/>
      <c r="K114" s="128"/>
      <c r="L114" s="136">
        <v>7795274</v>
      </c>
      <c r="M114" s="187"/>
      <c r="N114" s="128"/>
      <c r="O114" s="136">
        <v>7795274</v>
      </c>
      <c r="P114" s="187"/>
      <c r="Q114" s="128"/>
      <c r="R114" s="136">
        <v>7795274</v>
      </c>
      <c r="S114" s="187"/>
      <c r="T114" s="128"/>
      <c r="U114" s="136">
        <v>7795274</v>
      </c>
      <c r="V114" s="187"/>
      <c r="W114" s="128"/>
      <c r="X114" s="136">
        <v>7795274</v>
      </c>
      <c r="Z114" s="126"/>
    </row>
    <row r="115" spans="1:26" ht="23">
      <c r="A115" s="127"/>
      <c r="B115" s="129" t="s">
        <v>89</v>
      </c>
      <c r="C115" s="416" t="s">
        <v>87</v>
      </c>
      <c r="D115" s="416"/>
      <c r="E115" s="130" t="s">
        <v>88</v>
      </c>
      <c r="F115" s="136">
        <v>14628450</v>
      </c>
      <c r="G115" s="187"/>
      <c r="H115" s="128"/>
      <c r="I115" s="136">
        <v>14628450</v>
      </c>
      <c r="J115" s="187"/>
      <c r="K115" s="128"/>
      <c r="L115" s="136">
        <v>14628450</v>
      </c>
      <c r="M115" s="187"/>
      <c r="N115" s="128"/>
      <c r="O115" s="136">
        <v>14628450</v>
      </c>
      <c r="P115" s="187"/>
      <c r="Q115" s="128"/>
      <c r="R115" s="136">
        <v>14628450</v>
      </c>
      <c r="S115" s="187"/>
      <c r="T115" s="128"/>
      <c r="U115" s="136">
        <v>14628450</v>
      </c>
      <c r="V115" s="187"/>
      <c r="W115" s="128"/>
      <c r="X115" s="136">
        <v>14628450</v>
      </c>
      <c r="Z115" s="126"/>
    </row>
    <row r="116" spans="1:26">
      <c r="A116" s="127"/>
      <c r="B116" s="131" t="s">
        <v>90</v>
      </c>
      <c r="C116" s="417" t="s">
        <v>87</v>
      </c>
      <c r="D116" s="417"/>
      <c r="E116" s="130" t="s">
        <v>88</v>
      </c>
      <c r="F116" s="136">
        <v>1976279</v>
      </c>
      <c r="G116" s="187"/>
      <c r="H116" s="128"/>
      <c r="I116" s="136">
        <v>1976279</v>
      </c>
      <c r="J116" s="187"/>
      <c r="K116" s="128"/>
      <c r="L116" s="136">
        <v>1976279</v>
      </c>
      <c r="M116" s="187"/>
      <c r="N116" s="128"/>
      <c r="O116" s="136">
        <v>1976279</v>
      </c>
      <c r="P116" s="187"/>
      <c r="Q116" s="128"/>
      <c r="R116" s="136">
        <v>1976279</v>
      </c>
      <c r="S116" s="187"/>
      <c r="T116" s="128"/>
      <c r="U116" s="136">
        <v>1976279</v>
      </c>
      <c r="V116" s="187"/>
      <c r="W116" s="128"/>
      <c r="X116" s="136">
        <v>1976279</v>
      </c>
      <c r="Z116" s="126"/>
    </row>
    <row r="117" spans="1:26" ht="12" thickBot="1">
      <c r="A117" s="127"/>
      <c r="B117" s="132" t="s">
        <v>91</v>
      </c>
      <c r="C117" s="418"/>
      <c r="D117" s="419"/>
      <c r="E117" s="133"/>
      <c r="F117" s="137">
        <f>+F111+F113+F114+F115+F116</f>
        <v>522182486</v>
      </c>
      <c r="G117" s="188"/>
      <c r="H117" s="147"/>
      <c r="I117" s="137">
        <f>+I111+I113+I114+I115+I116</f>
        <v>509000000.30000001</v>
      </c>
      <c r="J117" s="188"/>
      <c r="K117" s="147"/>
      <c r="L117" s="137">
        <f>+L111+L113+L114+L115+L116</f>
        <v>502810882</v>
      </c>
      <c r="M117" s="188"/>
      <c r="N117" s="147"/>
      <c r="O117" s="137">
        <f>+O111+O113+O114+O115+O116</f>
        <v>499280879</v>
      </c>
      <c r="P117" s="188"/>
      <c r="Q117" s="147"/>
      <c r="R117" s="137">
        <f>+R111+R113+R114+R115+R116</f>
        <v>500250820</v>
      </c>
      <c r="S117" s="188"/>
      <c r="T117" s="147"/>
      <c r="U117" s="137">
        <f>+U111+U113+U114+U115+U116</f>
        <v>490416670</v>
      </c>
      <c r="V117" s="188"/>
      <c r="W117" s="147"/>
      <c r="X117" s="137">
        <f>+X111+X113+X114+X115+X116</f>
        <v>325277753</v>
      </c>
      <c r="Z117" s="126"/>
    </row>
    <row r="118" spans="1:26" ht="12" thickBot="1">
      <c r="A118" s="134"/>
      <c r="B118" s="148"/>
      <c r="C118" s="148"/>
      <c r="D118" s="148"/>
      <c r="E118" s="148"/>
      <c r="F118" s="148"/>
      <c r="G118" s="189"/>
      <c r="H118" s="150"/>
      <c r="I118" s="151"/>
      <c r="J118" s="189"/>
      <c r="K118" s="150"/>
      <c r="L118" s="151"/>
      <c r="M118" s="189"/>
      <c r="N118" s="150"/>
      <c r="O118" s="151"/>
      <c r="P118" s="189"/>
      <c r="Q118" s="150"/>
      <c r="R118" s="151"/>
      <c r="S118" s="189"/>
      <c r="T118" s="150"/>
      <c r="U118" s="151"/>
      <c r="V118" s="189"/>
      <c r="W118" s="150"/>
      <c r="X118" s="151"/>
      <c r="Z118" s="126"/>
    </row>
    <row r="119" spans="1:26">
      <c r="A119" s="301"/>
      <c r="B119" s="302" t="s">
        <v>99</v>
      </c>
      <c r="C119" s="303"/>
      <c r="D119" s="304"/>
      <c r="E119" s="305" t="s">
        <v>92</v>
      </c>
      <c r="F119" s="306">
        <v>0.46</v>
      </c>
      <c r="G119" s="196"/>
      <c r="H119" s="144"/>
      <c r="I119" s="149">
        <v>0.46</v>
      </c>
      <c r="J119" s="196"/>
      <c r="K119" s="144"/>
      <c r="L119" s="149">
        <v>0.46</v>
      </c>
      <c r="M119" s="196"/>
      <c r="N119" s="144"/>
      <c r="O119" s="149">
        <v>0.45</v>
      </c>
      <c r="P119" s="196"/>
      <c r="Q119" s="144"/>
      <c r="R119" s="149">
        <v>0.46</v>
      </c>
      <c r="S119" s="196"/>
      <c r="T119" s="144"/>
      <c r="U119" s="149">
        <v>0.46</v>
      </c>
      <c r="V119" s="196"/>
      <c r="W119" s="144"/>
      <c r="X119" s="368"/>
    </row>
    <row r="120" spans="1:26">
      <c r="A120" s="307"/>
      <c r="B120" s="308" t="s">
        <v>93</v>
      </c>
      <c r="C120" s="309"/>
      <c r="D120" s="310"/>
      <c r="E120" s="311" t="s">
        <v>94</v>
      </c>
      <c r="F120" s="312">
        <v>0.02</v>
      </c>
      <c r="G120" s="190"/>
      <c r="H120" s="142"/>
      <c r="I120" s="138">
        <v>0.02</v>
      </c>
      <c r="J120" s="190"/>
      <c r="K120" s="142"/>
      <c r="L120" s="138">
        <v>0.02</v>
      </c>
      <c r="M120" s="190"/>
      <c r="N120" s="142"/>
      <c r="O120" s="138">
        <v>0.02</v>
      </c>
      <c r="P120" s="190"/>
      <c r="Q120" s="142"/>
      <c r="R120" s="138">
        <v>0.02</v>
      </c>
      <c r="S120" s="190"/>
      <c r="T120" s="142"/>
      <c r="U120" s="138">
        <v>0.02</v>
      </c>
      <c r="V120" s="190"/>
      <c r="W120" s="142"/>
      <c r="X120" s="369"/>
    </row>
    <row r="121" spans="1:26">
      <c r="A121" s="313"/>
      <c r="B121" s="308" t="s">
        <v>95</v>
      </c>
      <c r="C121" s="309"/>
      <c r="D121" s="310"/>
      <c r="E121" s="311" t="s">
        <v>96</v>
      </c>
      <c r="F121" s="314">
        <v>0.05</v>
      </c>
      <c r="G121" s="191"/>
      <c r="H121" s="143"/>
      <c r="I121" s="139">
        <v>0.05</v>
      </c>
      <c r="J121" s="191"/>
      <c r="K121" s="143"/>
      <c r="L121" s="139">
        <v>0.05</v>
      </c>
      <c r="M121" s="191"/>
      <c r="N121" s="143"/>
      <c r="O121" s="139">
        <v>0.05</v>
      </c>
      <c r="P121" s="191"/>
      <c r="Q121" s="143"/>
      <c r="R121" s="139">
        <v>0.05</v>
      </c>
      <c r="S121" s="191"/>
      <c r="T121" s="143"/>
      <c r="U121" s="139">
        <v>0.05</v>
      </c>
      <c r="V121" s="191"/>
      <c r="W121" s="143"/>
      <c r="X121" s="370"/>
    </row>
    <row r="122" spans="1:26" ht="12" thickBot="1">
      <c r="A122" s="315"/>
      <c r="B122" s="316" t="s">
        <v>97</v>
      </c>
      <c r="C122" s="317"/>
      <c r="D122" s="318"/>
      <c r="E122" s="318" t="s">
        <v>98</v>
      </c>
      <c r="F122" s="319">
        <f>SUM(F119:F121)</f>
        <v>0.53</v>
      </c>
      <c r="G122" s="197"/>
      <c r="H122" s="156"/>
      <c r="I122" s="140">
        <f>SUM(I119:I121)</f>
        <v>0.53</v>
      </c>
      <c r="J122" s="197"/>
      <c r="K122" s="156"/>
      <c r="L122" s="140">
        <f>SUM(L119:L121)</f>
        <v>0.53</v>
      </c>
      <c r="M122" s="197"/>
      <c r="N122" s="156"/>
      <c r="O122" s="140">
        <f>SUM(O119:O121)</f>
        <v>0.52</v>
      </c>
      <c r="P122" s="197"/>
      <c r="Q122" s="156"/>
      <c r="R122" s="140">
        <f>SUM(R119:R121)</f>
        <v>0.53</v>
      </c>
      <c r="S122" s="197"/>
      <c r="T122" s="156"/>
      <c r="U122" s="140">
        <f>SUM(U119:U121)</f>
        <v>0.53</v>
      </c>
      <c r="V122" s="197"/>
      <c r="W122" s="156"/>
      <c r="X122" s="140">
        <f>SUM(X119:X121)</f>
        <v>0</v>
      </c>
    </row>
    <row r="123" spans="1:26" ht="12" thickBot="1">
      <c r="C123" s="320"/>
      <c r="D123" s="321"/>
      <c r="E123" s="322"/>
      <c r="F123" s="323"/>
      <c r="G123" s="192"/>
      <c r="H123" s="102"/>
      <c r="I123" s="103"/>
      <c r="J123" s="192"/>
      <c r="K123" s="102"/>
      <c r="L123" s="103"/>
      <c r="M123" s="192"/>
      <c r="N123" s="102"/>
      <c r="O123" s="103"/>
      <c r="P123" s="192"/>
      <c r="Q123" s="102"/>
      <c r="R123" s="103"/>
      <c r="S123" s="192"/>
      <c r="T123" s="102"/>
      <c r="U123" s="103"/>
      <c r="V123" s="192"/>
      <c r="W123" s="102"/>
      <c r="X123" s="103"/>
    </row>
    <row r="124" spans="1:26" ht="12" thickBot="1">
      <c r="C124" s="410" t="s">
        <v>56</v>
      </c>
      <c r="D124" s="411"/>
      <c r="E124" s="411"/>
      <c r="F124" s="412"/>
      <c r="G124" s="193"/>
      <c r="H124" s="104"/>
      <c r="I124" s="111">
        <v>509000000.17900002</v>
      </c>
      <c r="J124" s="193"/>
      <c r="K124" s="104"/>
      <c r="L124" s="111">
        <v>502810882</v>
      </c>
      <c r="M124" s="193"/>
      <c r="N124" s="104"/>
      <c r="O124" s="111">
        <v>499280879</v>
      </c>
      <c r="P124" s="193"/>
      <c r="Q124" s="104"/>
      <c r="R124" s="111">
        <v>500250820.18000001</v>
      </c>
      <c r="S124" s="193"/>
      <c r="T124" s="104"/>
      <c r="U124" s="111">
        <v>490416670.21000004</v>
      </c>
      <c r="V124" s="193"/>
      <c r="W124" s="104"/>
      <c r="X124" s="111">
        <v>484742960.5</v>
      </c>
    </row>
    <row r="125" spans="1:26">
      <c r="C125" s="324"/>
      <c r="D125" s="325"/>
      <c r="E125" s="325"/>
      <c r="F125" s="326"/>
      <c r="G125" s="398" t="s">
        <v>66</v>
      </c>
      <c r="H125" s="399"/>
      <c r="I125" s="161" t="s">
        <v>67</v>
      </c>
      <c r="J125" s="398" t="s">
        <v>66</v>
      </c>
      <c r="K125" s="399"/>
      <c r="L125" s="161" t="s">
        <v>67</v>
      </c>
      <c r="M125" s="398" t="s">
        <v>66</v>
      </c>
      <c r="N125" s="399"/>
      <c r="O125" s="161" t="s">
        <v>67</v>
      </c>
      <c r="P125" s="398" t="s">
        <v>66</v>
      </c>
      <c r="Q125" s="399"/>
      <c r="R125" s="161" t="s">
        <v>67</v>
      </c>
      <c r="S125" s="398" t="s">
        <v>66</v>
      </c>
      <c r="T125" s="399"/>
      <c r="U125" s="161" t="s">
        <v>68</v>
      </c>
      <c r="V125" s="398" t="s">
        <v>66</v>
      </c>
      <c r="W125" s="399"/>
      <c r="X125" s="161" t="s">
        <v>68</v>
      </c>
    </row>
    <row r="126" spans="1:26" ht="12" thickBot="1">
      <c r="C126" s="327"/>
      <c r="D126" s="328"/>
      <c r="E126" s="329"/>
      <c r="F126" s="330"/>
      <c r="G126" s="194"/>
      <c r="H126" s="105"/>
      <c r="I126" s="177" t="s">
        <v>272</v>
      </c>
      <c r="J126" s="194"/>
      <c r="K126" s="105"/>
      <c r="L126" s="177" t="str">
        <f ca="1">+IFERROR(IF(LOOKUP(L11,RESUMEN!$A:$A,RESUMEN!$F:$F)="HABILITADO",IF(OR(L117&gt;$F117,SUMPRODUCT(--($E$13:$E109&lt;K13:K109))&gt;0,L122&gt;$F122,L114&gt;$F114,L116&gt;$F116,L115&gt;$F115,L125="NO CUMPLE"),"RECHAZADA","VALIDA"),"INHABILITADO"),"")</f>
        <v>VALIDA</v>
      </c>
      <c r="M126" s="194"/>
      <c r="N126" s="105"/>
      <c r="O126" s="177" t="str">
        <f ca="1">+IFERROR(IF(LOOKUP(O11,RESUMEN!$A:$A,RESUMEN!$F:$F)="HABILITADO",IF(OR(O117&gt;$F117,SUMPRODUCT(--($E$13:$E109&lt;N13:N109))&gt;0,O122&gt;$F122,O114&gt;$F114,O116&gt;$F116,O115&gt;$F115,O125="NO CUMPLE"),"RECHAZADA","VALIDA"),"INHABILITADO"),"")</f>
        <v>INHABILITADO</v>
      </c>
      <c r="P126" s="194"/>
      <c r="Q126" s="105"/>
      <c r="R126" s="177" t="str">
        <f ca="1">+IFERROR(IF(LOOKUP(R11,RESUMEN!$A:$A,RESUMEN!$F:$F)="HABILITADO",IF(OR(R117&gt;$F117,SUMPRODUCT(--($E$13:$E109&lt;Q13:Q109))&gt;0,R122&gt;$F122,R114&gt;$F114,R116&gt;$F116,R115&gt;$F115,R125="NO CUMPLE"),"RECHAZADA","VALIDA"),"INHABILITADO"),"")</f>
        <v>INHABILITADO</v>
      </c>
      <c r="S126" s="194"/>
      <c r="T126" s="105"/>
      <c r="U126" s="177" t="s">
        <v>273</v>
      </c>
      <c r="V126" s="194"/>
      <c r="W126" s="105"/>
      <c r="X126" s="177" t="str">
        <f ca="1">+IFERROR(IF(LOOKUP(X11,RESUMEN!$A:$A,RESUMEN!$F:$F)="HABILITADO",IF(OR(X117&gt;$F117,SUMPRODUCT(--($E$13:$E109&lt;W13:W109))&gt;0,X122&gt;$F122,X114&gt;$F114,X116&gt;$F116,X115&gt;$F115,X125="NO CUMPLE"),"RECHAZADA","VALIDA"),"INHABILITADO"),"")</f>
        <v>INHABILITADO</v>
      </c>
    </row>
    <row r="127" spans="1:26"/>
    <row r="128" spans="1:26">
      <c r="A128" s="92" t="s">
        <v>67</v>
      </c>
    </row>
    <row r="129" spans="1:1">
      <c r="A129" s="92" t="s">
        <v>68</v>
      </c>
    </row>
    <row r="130" spans="1:1"/>
    <row r="131" spans="1:1"/>
    <row r="132" spans="1:1"/>
    <row r="133" spans="1:1"/>
    <row r="134" spans="1:1"/>
    <row r="135" spans="1:1"/>
    <row r="136" spans="1:1"/>
    <row r="137" spans="1:1"/>
    <row r="138" spans="1:1"/>
    <row r="139" spans="1:1"/>
    <row r="140" spans="1:1"/>
    <row r="141" spans="1:1"/>
    <row r="142" spans="1:1"/>
    <row r="143" spans="1:1"/>
    <row r="144" spans="1: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sheetProtection algorithmName="SHA-512" hashValue="F45HthWVYiA7IPs9x11y81i0kNrdEMbQ3pUPM5h9ol5zx5d4BdgLZwfiXTGaMWDTg8wa2GunB2/tHB3KB6fdfQ==" saltValue="x2ywe9s9yT7JHUxjiQTzeQ==" spinCount="100000" sheet="1" objects="1" scenarios="1"/>
  <mergeCells count="29">
    <mergeCell ref="C124:F124"/>
    <mergeCell ref="B113:E113"/>
    <mergeCell ref="C114:D114"/>
    <mergeCell ref="C115:D115"/>
    <mergeCell ref="C116:D116"/>
    <mergeCell ref="C117:D117"/>
    <mergeCell ref="A6:F6"/>
    <mergeCell ref="A10:F10"/>
    <mergeCell ref="A11:F11"/>
    <mergeCell ref="A7:F7"/>
    <mergeCell ref="A9:F9"/>
    <mergeCell ref="P11:Q11"/>
    <mergeCell ref="G9:I10"/>
    <mergeCell ref="M9:O10"/>
    <mergeCell ref="P9:R10"/>
    <mergeCell ref="P125:Q125"/>
    <mergeCell ref="G125:H125"/>
    <mergeCell ref="M125:N125"/>
    <mergeCell ref="J9:L10"/>
    <mergeCell ref="J11:K11"/>
    <mergeCell ref="J125:K125"/>
    <mergeCell ref="G11:H11"/>
    <mergeCell ref="M11:N11"/>
    <mergeCell ref="V9:X10"/>
    <mergeCell ref="V11:W11"/>
    <mergeCell ref="V125:W125"/>
    <mergeCell ref="S125:T125"/>
    <mergeCell ref="S9:U10"/>
    <mergeCell ref="S11:T11"/>
  </mergeCells>
  <conditionalFormatting sqref="A16">
    <cfRule type="containsBlanks" dxfId="484" priority="417">
      <formula>LEN(TRIM(A16))=0</formula>
    </cfRule>
  </conditionalFormatting>
  <conditionalFormatting sqref="A18">
    <cfRule type="containsBlanks" dxfId="483" priority="444">
      <formula>LEN(TRIM(A18))=0</formula>
    </cfRule>
  </conditionalFormatting>
  <conditionalFormatting sqref="A20">
    <cfRule type="containsBlanks" dxfId="482" priority="435">
      <formula>LEN(TRIM(A20))=0</formula>
    </cfRule>
  </conditionalFormatting>
  <conditionalFormatting sqref="A23:A25">
    <cfRule type="containsBlanks" dxfId="481" priority="430">
      <formula>LEN(TRIM(A23))=0</formula>
    </cfRule>
  </conditionalFormatting>
  <conditionalFormatting sqref="A27">
    <cfRule type="containsBlanks" dxfId="480" priority="443">
      <formula>LEN(TRIM(A27))=0</formula>
    </cfRule>
  </conditionalFormatting>
  <conditionalFormatting sqref="A29:A31">
    <cfRule type="containsBlanks" dxfId="479" priority="441">
      <formula>LEN(TRIM(A29))=0</formula>
    </cfRule>
  </conditionalFormatting>
  <conditionalFormatting sqref="A33">
    <cfRule type="containsBlanks" dxfId="478" priority="442">
      <formula>LEN(TRIM(A33))=0</formula>
    </cfRule>
  </conditionalFormatting>
  <conditionalFormatting sqref="A36">
    <cfRule type="containsBlanks" dxfId="477" priority="434">
      <formula>LEN(TRIM(A36))=0</formula>
    </cfRule>
  </conditionalFormatting>
  <conditionalFormatting sqref="A38">
    <cfRule type="containsBlanks" dxfId="476" priority="433">
      <formula>LEN(TRIM(A38))=0</formula>
    </cfRule>
  </conditionalFormatting>
  <conditionalFormatting sqref="A40">
    <cfRule type="containsBlanks" dxfId="475" priority="432">
      <formula>LEN(TRIM(A40))=0</formula>
    </cfRule>
  </conditionalFormatting>
  <conditionalFormatting sqref="A43:A44">
    <cfRule type="containsBlanks" dxfId="474" priority="418">
      <formula>LEN(TRIM(A43))=0</formula>
    </cfRule>
  </conditionalFormatting>
  <conditionalFormatting sqref="A46:A53">
    <cfRule type="containsBlanks" dxfId="473" priority="439">
      <formula>LEN(TRIM(A46))=0</formula>
    </cfRule>
  </conditionalFormatting>
  <conditionalFormatting sqref="A55">
    <cfRule type="containsBlanks" dxfId="472" priority="440">
      <formula>LEN(TRIM(A55))=0</formula>
    </cfRule>
  </conditionalFormatting>
  <conditionalFormatting sqref="A58">
    <cfRule type="containsBlanks" dxfId="471" priority="438">
      <formula>LEN(TRIM(A58))=0</formula>
    </cfRule>
  </conditionalFormatting>
  <conditionalFormatting sqref="A61">
    <cfRule type="containsBlanks" dxfId="470" priority="437">
      <formula>LEN(TRIM(A61))=0</formula>
    </cfRule>
  </conditionalFormatting>
  <conditionalFormatting sqref="A63:A64">
    <cfRule type="containsBlanks" dxfId="469" priority="436">
      <formula>LEN(TRIM(A63))=0</formula>
    </cfRule>
  </conditionalFormatting>
  <conditionalFormatting sqref="A67">
    <cfRule type="containsBlanks" dxfId="468" priority="431">
      <formula>LEN(TRIM(A67))=0</formula>
    </cfRule>
  </conditionalFormatting>
  <conditionalFormatting sqref="A71">
    <cfRule type="containsBlanks" dxfId="467" priority="416">
      <formula>LEN(TRIM(A71))=0</formula>
    </cfRule>
  </conditionalFormatting>
  <conditionalFormatting sqref="A73">
    <cfRule type="containsBlanks" dxfId="466" priority="421">
      <formula>LEN(TRIM(A73))=0</formula>
    </cfRule>
  </conditionalFormatting>
  <conditionalFormatting sqref="A76:A77">
    <cfRule type="containsBlanks" dxfId="465" priority="429">
      <formula>LEN(TRIM(A76))=0</formula>
    </cfRule>
  </conditionalFormatting>
  <conditionalFormatting sqref="A79:A83">
    <cfRule type="containsBlanks" dxfId="464" priority="424">
      <formula>LEN(TRIM(A79))=0</formula>
    </cfRule>
  </conditionalFormatting>
  <conditionalFormatting sqref="A85">
    <cfRule type="containsBlanks" dxfId="463" priority="419">
      <formula>LEN(TRIM(A85))=0</formula>
    </cfRule>
  </conditionalFormatting>
  <conditionalFormatting sqref="A87:A89">
    <cfRule type="containsBlanks" dxfId="462" priority="422">
      <formula>LEN(TRIM(A87))=0</formula>
    </cfRule>
  </conditionalFormatting>
  <conditionalFormatting sqref="A91">
    <cfRule type="containsBlanks" dxfId="461" priority="425">
      <formula>LEN(TRIM(A91))=0</formula>
    </cfRule>
  </conditionalFormatting>
  <conditionalFormatting sqref="A94">
    <cfRule type="containsBlanks" dxfId="460" priority="428">
      <formula>LEN(TRIM(A94))=0</formula>
    </cfRule>
  </conditionalFormatting>
  <conditionalFormatting sqref="A97:A99">
    <cfRule type="containsBlanks" dxfId="459" priority="423">
      <formula>LEN(TRIM(A97))=0</formula>
    </cfRule>
  </conditionalFormatting>
  <conditionalFormatting sqref="A101:A102">
    <cfRule type="containsBlanks" dxfId="458" priority="420">
      <formula>LEN(TRIM(A101))=0</formula>
    </cfRule>
  </conditionalFormatting>
  <conditionalFormatting sqref="A105:A106">
    <cfRule type="containsBlanks" dxfId="457" priority="426">
      <formula>LEN(TRIM(A105))=0</formula>
    </cfRule>
  </conditionalFormatting>
  <conditionalFormatting sqref="A109">
    <cfRule type="containsBlanks" dxfId="456" priority="427">
      <formula>LEN(TRIM(A109))=0</formula>
    </cfRule>
  </conditionalFormatting>
  <conditionalFormatting sqref="D16">
    <cfRule type="containsBlanks" dxfId="455" priority="389">
      <formula>LEN(TRIM(D16))=0</formula>
    </cfRule>
  </conditionalFormatting>
  <conditionalFormatting sqref="D18">
    <cfRule type="containsBlanks" dxfId="454" priority="415">
      <formula>LEN(TRIM(D18))=0</formula>
    </cfRule>
  </conditionalFormatting>
  <conditionalFormatting sqref="D20">
    <cfRule type="containsBlanks" dxfId="453" priority="405">
      <formula>LEN(TRIM(D20))=0</formula>
    </cfRule>
  </conditionalFormatting>
  <conditionalFormatting sqref="D24:D25">
    <cfRule type="containsBlanks" dxfId="452" priority="400">
      <formula>LEN(TRIM(D24))=0</formula>
    </cfRule>
  </conditionalFormatting>
  <conditionalFormatting sqref="D27">
    <cfRule type="containsBlanks" dxfId="451" priority="414">
      <formula>LEN(TRIM(D27))=0</formula>
    </cfRule>
  </conditionalFormatting>
  <conditionalFormatting sqref="D29:D31">
    <cfRule type="containsBlanks" dxfId="450" priority="412">
      <formula>LEN(TRIM(D29))=0</formula>
    </cfRule>
  </conditionalFormatting>
  <conditionalFormatting sqref="D33">
    <cfRule type="containsBlanks" dxfId="449" priority="413">
      <formula>LEN(TRIM(D33))=0</formula>
    </cfRule>
  </conditionalFormatting>
  <conditionalFormatting sqref="D36">
    <cfRule type="containsBlanks" dxfId="448" priority="404">
      <formula>LEN(TRIM(D36))=0</formula>
    </cfRule>
  </conditionalFormatting>
  <conditionalFormatting sqref="D38">
    <cfRule type="containsBlanks" dxfId="447" priority="403">
      <formula>LEN(TRIM(D38))=0</formula>
    </cfRule>
  </conditionalFormatting>
  <conditionalFormatting sqref="D40">
    <cfRule type="containsBlanks" dxfId="446" priority="402">
      <formula>LEN(TRIM(D40))=0</formula>
    </cfRule>
  </conditionalFormatting>
  <conditionalFormatting sqref="D43:D44">
    <cfRule type="containsBlanks" dxfId="445" priority="410">
      <formula>LEN(TRIM(D43))=0</formula>
    </cfRule>
  </conditionalFormatting>
  <conditionalFormatting sqref="D47:D53">
    <cfRule type="containsBlanks" dxfId="444" priority="409">
      <formula>LEN(TRIM(D47))=0</formula>
    </cfRule>
  </conditionalFormatting>
  <conditionalFormatting sqref="D55">
    <cfRule type="containsBlanks" dxfId="443" priority="411">
      <formula>LEN(TRIM(D55))=0</formula>
    </cfRule>
  </conditionalFormatting>
  <conditionalFormatting sqref="D58">
    <cfRule type="containsBlanks" dxfId="442" priority="408">
      <formula>LEN(TRIM(D58))=0</formula>
    </cfRule>
  </conditionalFormatting>
  <conditionalFormatting sqref="D61">
    <cfRule type="containsBlanks" dxfId="441" priority="407">
      <formula>LEN(TRIM(D61))=0</formula>
    </cfRule>
  </conditionalFormatting>
  <conditionalFormatting sqref="D63:D64">
    <cfRule type="containsBlanks" dxfId="440" priority="406">
      <formula>LEN(TRIM(D63))=0</formula>
    </cfRule>
  </conditionalFormatting>
  <conditionalFormatting sqref="D67">
    <cfRule type="containsBlanks" dxfId="439" priority="401">
      <formula>LEN(TRIM(D67))=0</formula>
    </cfRule>
  </conditionalFormatting>
  <conditionalFormatting sqref="D71">
    <cfRule type="containsBlanks" dxfId="438" priority="388">
      <formula>LEN(TRIM(D71))=0</formula>
    </cfRule>
  </conditionalFormatting>
  <conditionalFormatting sqref="D73">
    <cfRule type="containsBlanks" dxfId="437" priority="390">
      <formula>LEN(TRIM(D73))=0</formula>
    </cfRule>
  </conditionalFormatting>
  <conditionalFormatting sqref="D77">
    <cfRule type="containsBlanks" dxfId="436" priority="399">
      <formula>LEN(TRIM(D77))=0</formula>
    </cfRule>
  </conditionalFormatting>
  <conditionalFormatting sqref="D80:D83">
    <cfRule type="containsBlanks" dxfId="435" priority="393">
      <formula>LEN(TRIM(D80))=0</formula>
    </cfRule>
  </conditionalFormatting>
  <conditionalFormatting sqref="D85">
    <cfRule type="containsBlanks" dxfId="434" priority="398">
      <formula>LEN(TRIM(D85))=0</formula>
    </cfRule>
  </conditionalFormatting>
  <conditionalFormatting sqref="D87:D89">
    <cfRule type="containsBlanks" dxfId="433" priority="391">
      <formula>LEN(TRIM(D87))=0</formula>
    </cfRule>
  </conditionalFormatting>
  <conditionalFormatting sqref="D91">
    <cfRule type="containsBlanks" dxfId="432" priority="397">
      <formula>LEN(TRIM(D91))=0</formula>
    </cfRule>
  </conditionalFormatting>
  <conditionalFormatting sqref="D94">
    <cfRule type="containsBlanks" dxfId="431" priority="396">
      <formula>LEN(TRIM(D94))=0</formula>
    </cfRule>
  </conditionalFormatting>
  <conditionalFormatting sqref="D97:D99">
    <cfRule type="containsBlanks" dxfId="430" priority="387">
      <formula>LEN(TRIM(D97))=0</formula>
    </cfRule>
  </conditionalFormatting>
  <conditionalFormatting sqref="D101:D102">
    <cfRule type="containsBlanks" dxfId="429" priority="392">
      <formula>LEN(TRIM(D101))=0</formula>
    </cfRule>
  </conditionalFormatting>
  <conditionalFormatting sqref="D105:D106">
    <cfRule type="containsBlanks" dxfId="428" priority="395">
      <formula>LEN(TRIM(D105))=0</formula>
    </cfRule>
  </conditionalFormatting>
  <conditionalFormatting sqref="D109">
    <cfRule type="containsBlanks" dxfId="427" priority="394">
      <formula>LEN(TRIM(D109))=0</formula>
    </cfRule>
  </conditionalFormatting>
  <conditionalFormatting sqref="G16">
    <cfRule type="containsBlanks" dxfId="426" priority="360">
      <formula>LEN(TRIM(G16))=0</formula>
    </cfRule>
  </conditionalFormatting>
  <conditionalFormatting sqref="G18">
    <cfRule type="containsBlanks" dxfId="425" priority="386">
      <formula>LEN(TRIM(G18))=0</formula>
    </cfRule>
  </conditionalFormatting>
  <conditionalFormatting sqref="G20">
    <cfRule type="containsBlanks" dxfId="424" priority="376">
      <formula>LEN(TRIM(G20))=0</formula>
    </cfRule>
  </conditionalFormatting>
  <conditionalFormatting sqref="G24:G25">
    <cfRule type="containsBlanks" dxfId="423" priority="371">
      <formula>LEN(TRIM(G24))=0</formula>
    </cfRule>
  </conditionalFormatting>
  <conditionalFormatting sqref="G27">
    <cfRule type="containsBlanks" dxfId="422" priority="385">
      <formula>LEN(TRIM(G27))=0</formula>
    </cfRule>
  </conditionalFormatting>
  <conditionalFormatting sqref="G29:G31">
    <cfRule type="containsBlanks" dxfId="421" priority="383">
      <formula>LEN(TRIM(G29))=0</formula>
    </cfRule>
  </conditionalFormatting>
  <conditionalFormatting sqref="G33">
    <cfRule type="containsBlanks" dxfId="420" priority="384">
      <formula>LEN(TRIM(G33))=0</formula>
    </cfRule>
  </conditionalFormatting>
  <conditionalFormatting sqref="G36">
    <cfRule type="containsBlanks" dxfId="419" priority="375">
      <formula>LEN(TRIM(G36))=0</formula>
    </cfRule>
  </conditionalFormatting>
  <conditionalFormatting sqref="G38">
    <cfRule type="containsBlanks" dxfId="418" priority="374">
      <formula>LEN(TRIM(G38))=0</formula>
    </cfRule>
  </conditionalFormatting>
  <conditionalFormatting sqref="G40">
    <cfRule type="containsBlanks" dxfId="417" priority="373">
      <formula>LEN(TRIM(G40))=0</formula>
    </cfRule>
  </conditionalFormatting>
  <conditionalFormatting sqref="G43:G44">
    <cfRule type="containsBlanks" dxfId="416" priority="381">
      <formula>LEN(TRIM(G43))=0</formula>
    </cfRule>
  </conditionalFormatting>
  <conditionalFormatting sqref="G47:G53">
    <cfRule type="containsBlanks" dxfId="415" priority="380">
      <formula>LEN(TRIM(G47))=0</formula>
    </cfRule>
  </conditionalFormatting>
  <conditionalFormatting sqref="G55">
    <cfRule type="containsBlanks" dxfId="414" priority="382">
      <formula>LEN(TRIM(G55))=0</formula>
    </cfRule>
  </conditionalFormatting>
  <conditionalFormatting sqref="G58">
    <cfRule type="containsBlanks" dxfId="413" priority="379">
      <formula>LEN(TRIM(G58))=0</formula>
    </cfRule>
  </conditionalFormatting>
  <conditionalFormatting sqref="G61">
    <cfRule type="containsBlanks" dxfId="412" priority="378">
      <formula>LEN(TRIM(G61))=0</formula>
    </cfRule>
  </conditionalFormatting>
  <conditionalFormatting sqref="G63:G64">
    <cfRule type="containsBlanks" dxfId="411" priority="377">
      <formula>LEN(TRIM(G63))=0</formula>
    </cfRule>
  </conditionalFormatting>
  <conditionalFormatting sqref="G67">
    <cfRule type="containsBlanks" dxfId="410" priority="372">
      <formula>LEN(TRIM(G67))=0</formula>
    </cfRule>
  </conditionalFormatting>
  <conditionalFormatting sqref="G71">
    <cfRule type="containsBlanks" dxfId="409" priority="359">
      <formula>LEN(TRIM(G71))=0</formula>
    </cfRule>
  </conditionalFormatting>
  <conditionalFormatting sqref="G73">
    <cfRule type="containsBlanks" dxfId="408" priority="361">
      <formula>LEN(TRIM(G73))=0</formula>
    </cfRule>
  </conditionalFormatting>
  <conditionalFormatting sqref="G77">
    <cfRule type="containsBlanks" dxfId="407" priority="370">
      <formula>LEN(TRIM(G77))=0</formula>
    </cfRule>
  </conditionalFormatting>
  <conditionalFormatting sqref="G80:G83">
    <cfRule type="containsBlanks" dxfId="406" priority="364">
      <formula>LEN(TRIM(G80))=0</formula>
    </cfRule>
  </conditionalFormatting>
  <conditionalFormatting sqref="G85">
    <cfRule type="containsBlanks" dxfId="405" priority="369">
      <formula>LEN(TRIM(G85))=0</formula>
    </cfRule>
  </conditionalFormatting>
  <conditionalFormatting sqref="G87:G89">
    <cfRule type="containsBlanks" dxfId="404" priority="362">
      <formula>LEN(TRIM(G87))=0</formula>
    </cfRule>
  </conditionalFormatting>
  <conditionalFormatting sqref="G91">
    <cfRule type="containsBlanks" dxfId="403" priority="368">
      <formula>LEN(TRIM(G91))=0</formula>
    </cfRule>
  </conditionalFormatting>
  <conditionalFormatting sqref="G94">
    <cfRule type="containsBlanks" dxfId="402" priority="367">
      <formula>LEN(TRIM(G94))=0</formula>
    </cfRule>
  </conditionalFormatting>
  <conditionalFormatting sqref="G97:G99">
    <cfRule type="containsBlanks" dxfId="401" priority="358">
      <formula>LEN(TRIM(G97))=0</formula>
    </cfRule>
  </conditionalFormatting>
  <conditionalFormatting sqref="G101:G102">
    <cfRule type="containsBlanks" dxfId="400" priority="363">
      <formula>LEN(TRIM(G101))=0</formula>
    </cfRule>
  </conditionalFormatting>
  <conditionalFormatting sqref="G105:G106">
    <cfRule type="containsBlanks" dxfId="399" priority="366">
      <formula>LEN(TRIM(G105))=0</formula>
    </cfRule>
  </conditionalFormatting>
  <conditionalFormatting sqref="G109">
    <cfRule type="containsBlanks" dxfId="398" priority="365">
      <formula>LEN(TRIM(G109))=0</formula>
    </cfRule>
  </conditionalFormatting>
  <conditionalFormatting sqref="G9:J9">
    <cfRule type="expression" dxfId="397" priority="595">
      <formula>#REF!="INHABILITADO"</formula>
    </cfRule>
  </conditionalFormatting>
  <conditionalFormatting sqref="G10:J10">
    <cfRule type="expression" dxfId="396" priority="596">
      <formula>#REF!="INHABILITADO"</formula>
    </cfRule>
  </conditionalFormatting>
  <conditionalFormatting sqref="H16">
    <cfRule type="cellIs" dxfId="395" priority="357" operator="greaterThan">
      <formula>$E16</formula>
    </cfRule>
  </conditionalFormatting>
  <conditionalFormatting sqref="H18">
    <cfRule type="cellIs" dxfId="394" priority="356" operator="greaterThan">
      <formula>$E18</formula>
    </cfRule>
  </conditionalFormatting>
  <conditionalFormatting sqref="H20">
    <cfRule type="cellIs" dxfId="393" priority="355" operator="greaterThan">
      <formula>$E20</formula>
    </cfRule>
  </conditionalFormatting>
  <conditionalFormatting sqref="H24:H25">
    <cfRule type="cellIs" dxfId="392" priority="354" operator="greaterThan">
      <formula>$E24</formula>
    </cfRule>
  </conditionalFormatting>
  <conditionalFormatting sqref="H27">
    <cfRule type="cellIs" dxfId="391" priority="353" operator="greaterThan">
      <formula>$E27</formula>
    </cfRule>
  </conditionalFormatting>
  <conditionalFormatting sqref="H29:H31">
    <cfRule type="cellIs" dxfId="390" priority="352" operator="greaterThan">
      <formula>$E29</formula>
    </cfRule>
  </conditionalFormatting>
  <conditionalFormatting sqref="H33">
    <cfRule type="cellIs" dxfId="389" priority="351" operator="greaterThan">
      <formula>$E33</formula>
    </cfRule>
  </conditionalFormatting>
  <conditionalFormatting sqref="H36">
    <cfRule type="cellIs" dxfId="388" priority="350" operator="greaterThan">
      <formula>$E36</formula>
    </cfRule>
  </conditionalFormatting>
  <conditionalFormatting sqref="H38">
    <cfRule type="cellIs" dxfId="387" priority="349" operator="greaterThan">
      <formula>$E38</formula>
    </cfRule>
  </conditionalFormatting>
  <conditionalFormatting sqref="H40">
    <cfRule type="cellIs" dxfId="386" priority="348" operator="greaterThan">
      <formula>$E40</formula>
    </cfRule>
  </conditionalFormatting>
  <conditionalFormatting sqref="H43:H44">
    <cfRule type="cellIs" dxfId="385" priority="347" operator="greaterThan">
      <formula>$E43</formula>
    </cfRule>
  </conditionalFormatting>
  <conditionalFormatting sqref="H47:H53">
    <cfRule type="cellIs" dxfId="384" priority="346" operator="greaterThan">
      <formula>$E47</formula>
    </cfRule>
  </conditionalFormatting>
  <conditionalFormatting sqref="H55">
    <cfRule type="cellIs" dxfId="383" priority="345" operator="greaterThan">
      <formula>$E55</formula>
    </cfRule>
  </conditionalFormatting>
  <conditionalFormatting sqref="H58">
    <cfRule type="cellIs" dxfId="382" priority="344" operator="greaterThan">
      <formula>$E58</formula>
    </cfRule>
  </conditionalFormatting>
  <conditionalFormatting sqref="H61">
    <cfRule type="cellIs" dxfId="381" priority="343" operator="greaterThan">
      <formula>$E61</formula>
    </cfRule>
  </conditionalFormatting>
  <conditionalFormatting sqref="H63:H64">
    <cfRule type="cellIs" dxfId="380" priority="342" operator="greaterThan">
      <formula>$E63</formula>
    </cfRule>
  </conditionalFormatting>
  <conditionalFormatting sqref="H67">
    <cfRule type="cellIs" dxfId="379" priority="341" operator="greaterThan">
      <formula>$E67</formula>
    </cfRule>
  </conditionalFormatting>
  <conditionalFormatting sqref="H71">
    <cfRule type="cellIs" dxfId="378" priority="340" operator="greaterThan">
      <formula>$E71</formula>
    </cfRule>
  </conditionalFormatting>
  <conditionalFormatting sqref="H73">
    <cfRule type="cellIs" dxfId="377" priority="339" operator="greaterThan">
      <formula>$E73</formula>
    </cfRule>
  </conditionalFormatting>
  <conditionalFormatting sqref="H77">
    <cfRule type="cellIs" dxfId="376" priority="338" operator="greaterThan">
      <formula>$E77</formula>
    </cfRule>
  </conditionalFormatting>
  <conditionalFormatting sqref="H80:H83">
    <cfRule type="cellIs" dxfId="375" priority="336" operator="greaterThan">
      <formula>$E80</formula>
    </cfRule>
  </conditionalFormatting>
  <conditionalFormatting sqref="H85">
    <cfRule type="cellIs" dxfId="374" priority="335" operator="greaterThan">
      <formula>$E85</formula>
    </cfRule>
  </conditionalFormatting>
  <conditionalFormatting sqref="H87:H89">
    <cfRule type="cellIs" dxfId="373" priority="334" operator="greaterThan">
      <formula>$E87</formula>
    </cfRule>
  </conditionalFormatting>
  <conditionalFormatting sqref="H91">
    <cfRule type="cellIs" dxfId="372" priority="333" operator="greaterThan">
      <formula>$E91</formula>
    </cfRule>
  </conditionalFormatting>
  <conditionalFormatting sqref="H94">
    <cfRule type="cellIs" dxfId="371" priority="332" operator="greaterThan">
      <formula>$E94</formula>
    </cfRule>
  </conditionalFormatting>
  <conditionalFormatting sqref="H97:H99">
    <cfRule type="cellIs" dxfId="370" priority="331" operator="greaterThan">
      <formula>$E97</formula>
    </cfRule>
  </conditionalFormatting>
  <conditionalFormatting sqref="H101:H102">
    <cfRule type="cellIs" dxfId="369" priority="330" operator="greaterThan">
      <formula>$E101</formula>
    </cfRule>
  </conditionalFormatting>
  <conditionalFormatting sqref="H105:H106">
    <cfRule type="cellIs" dxfId="368" priority="329" operator="greaterThan">
      <formula>$E105</formula>
    </cfRule>
  </conditionalFormatting>
  <conditionalFormatting sqref="H109">
    <cfRule type="cellIs" dxfId="367" priority="328" operator="greaterThan">
      <formula>$E109</formula>
    </cfRule>
  </conditionalFormatting>
  <conditionalFormatting sqref="H117:H118 H120:H121">
    <cfRule type="cellIs" dxfId="366" priority="1000" operator="greaterThan">
      <formula>$E117</formula>
    </cfRule>
  </conditionalFormatting>
  <conditionalFormatting sqref="H126">
    <cfRule type="beginsWith" dxfId="365" priority="1155" operator="beginsWith" text="HABIL">
      <formula>LEFT(H126,LEN("HABIL"))="HABIL"</formula>
    </cfRule>
    <cfRule type="beginsWith" dxfId="364" priority="1156" operator="beginsWith" text="NO">
      <formula>LEFT(H126,LEN("NO"))="NO"</formula>
    </cfRule>
  </conditionalFormatting>
  <conditionalFormatting sqref="I125">
    <cfRule type="cellIs" dxfId="363" priority="1153" operator="equal">
      <formula>"NO CUMPLE"</formula>
    </cfRule>
  </conditionalFormatting>
  <conditionalFormatting sqref="I126">
    <cfRule type="beginsWith" dxfId="362" priority="1" operator="beginsWith" text="VALIDA">
      <formula>LEFT(I126,LEN("VALIDA"))="VALIDA"</formula>
    </cfRule>
    <cfRule type="containsText" dxfId="361" priority="2" operator="containsText" text="RECHAZADA">
      <formula>NOT(ISERROR(SEARCH("RECHAZADA",I126)))</formula>
    </cfRule>
  </conditionalFormatting>
  <conditionalFormatting sqref="J16">
    <cfRule type="containsBlanks" dxfId="360" priority="295">
      <formula>LEN(TRIM(J16))=0</formula>
    </cfRule>
  </conditionalFormatting>
  <conditionalFormatting sqref="J18">
    <cfRule type="containsBlanks" dxfId="359" priority="321">
      <formula>LEN(TRIM(J18))=0</formula>
    </cfRule>
  </conditionalFormatting>
  <conditionalFormatting sqref="J20">
    <cfRule type="containsBlanks" dxfId="358" priority="311">
      <formula>LEN(TRIM(J20))=0</formula>
    </cfRule>
  </conditionalFormatting>
  <conditionalFormatting sqref="J24:J25">
    <cfRule type="containsBlanks" dxfId="357" priority="306">
      <formula>LEN(TRIM(J24))=0</formula>
    </cfRule>
  </conditionalFormatting>
  <conditionalFormatting sqref="J27">
    <cfRule type="containsBlanks" dxfId="356" priority="320">
      <formula>LEN(TRIM(J27))=0</formula>
    </cfRule>
  </conditionalFormatting>
  <conditionalFormatting sqref="J29:J31">
    <cfRule type="containsBlanks" dxfId="355" priority="318">
      <formula>LEN(TRIM(J29))=0</formula>
    </cfRule>
  </conditionalFormatting>
  <conditionalFormatting sqref="J33">
    <cfRule type="containsBlanks" dxfId="354" priority="319">
      <formula>LEN(TRIM(J33))=0</formula>
    </cfRule>
  </conditionalFormatting>
  <conditionalFormatting sqref="J36">
    <cfRule type="containsBlanks" dxfId="353" priority="310">
      <formula>LEN(TRIM(J36))=0</formula>
    </cfRule>
  </conditionalFormatting>
  <conditionalFormatting sqref="J38">
    <cfRule type="containsBlanks" dxfId="352" priority="309">
      <formula>LEN(TRIM(J38))=0</formula>
    </cfRule>
  </conditionalFormatting>
  <conditionalFormatting sqref="J40">
    <cfRule type="containsBlanks" dxfId="351" priority="308">
      <formula>LEN(TRIM(J40))=0</formula>
    </cfRule>
  </conditionalFormatting>
  <conditionalFormatting sqref="J43:J44">
    <cfRule type="containsBlanks" dxfId="350" priority="316">
      <formula>LEN(TRIM(J43))=0</formula>
    </cfRule>
  </conditionalFormatting>
  <conditionalFormatting sqref="J47:J53">
    <cfRule type="containsBlanks" dxfId="349" priority="315">
      <formula>LEN(TRIM(J47))=0</formula>
    </cfRule>
  </conditionalFormatting>
  <conditionalFormatting sqref="J55">
    <cfRule type="containsBlanks" dxfId="348" priority="317">
      <formula>LEN(TRIM(J55))=0</formula>
    </cfRule>
  </conditionalFormatting>
  <conditionalFormatting sqref="J58">
    <cfRule type="containsBlanks" dxfId="347" priority="314">
      <formula>LEN(TRIM(J58))=0</formula>
    </cfRule>
  </conditionalFormatting>
  <conditionalFormatting sqref="J61">
    <cfRule type="containsBlanks" dxfId="346" priority="313">
      <formula>LEN(TRIM(J61))=0</formula>
    </cfRule>
  </conditionalFormatting>
  <conditionalFormatting sqref="J63:J64">
    <cfRule type="containsBlanks" dxfId="345" priority="312">
      <formula>LEN(TRIM(J63))=0</formula>
    </cfRule>
  </conditionalFormatting>
  <conditionalFormatting sqref="J67">
    <cfRule type="containsBlanks" dxfId="344" priority="307">
      <formula>LEN(TRIM(J67))=0</formula>
    </cfRule>
  </conditionalFormatting>
  <conditionalFormatting sqref="J71">
    <cfRule type="containsBlanks" dxfId="343" priority="294">
      <formula>LEN(TRIM(J71))=0</formula>
    </cfRule>
  </conditionalFormatting>
  <conditionalFormatting sqref="J73">
    <cfRule type="containsBlanks" dxfId="342" priority="296">
      <formula>LEN(TRIM(J73))=0</formula>
    </cfRule>
  </conditionalFormatting>
  <conditionalFormatting sqref="J77">
    <cfRule type="containsBlanks" dxfId="341" priority="305">
      <formula>LEN(TRIM(J77))=0</formula>
    </cfRule>
  </conditionalFormatting>
  <conditionalFormatting sqref="J80:J83">
    <cfRule type="containsBlanks" dxfId="340" priority="299">
      <formula>LEN(TRIM(J80))=0</formula>
    </cfRule>
  </conditionalFormatting>
  <conditionalFormatting sqref="J85">
    <cfRule type="containsBlanks" dxfId="339" priority="304">
      <formula>LEN(TRIM(J85))=0</formula>
    </cfRule>
  </conditionalFormatting>
  <conditionalFormatting sqref="J87:J89">
    <cfRule type="containsBlanks" dxfId="338" priority="297">
      <formula>LEN(TRIM(J87))=0</formula>
    </cfRule>
  </conditionalFormatting>
  <conditionalFormatting sqref="J91">
    <cfRule type="containsBlanks" dxfId="337" priority="303">
      <formula>LEN(TRIM(J91))=0</formula>
    </cfRule>
  </conditionalFormatting>
  <conditionalFormatting sqref="J94">
    <cfRule type="containsBlanks" dxfId="336" priority="302">
      <formula>LEN(TRIM(J94))=0</formula>
    </cfRule>
  </conditionalFormatting>
  <conditionalFormatting sqref="J97:J99">
    <cfRule type="containsBlanks" dxfId="335" priority="293">
      <formula>LEN(TRIM(J97))=0</formula>
    </cfRule>
  </conditionalFormatting>
  <conditionalFormatting sqref="J101:J102">
    <cfRule type="containsBlanks" dxfId="334" priority="298">
      <formula>LEN(TRIM(J101))=0</formula>
    </cfRule>
  </conditionalFormatting>
  <conditionalFormatting sqref="J105:J106">
    <cfRule type="containsBlanks" dxfId="333" priority="301">
      <formula>LEN(TRIM(J105))=0</formula>
    </cfRule>
  </conditionalFormatting>
  <conditionalFormatting sqref="J109">
    <cfRule type="containsBlanks" dxfId="332" priority="300">
      <formula>LEN(TRIM(J109))=0</formula>
    </cfRule>
  </conditionalFormatting>
  <conditionalFormatting sqref="K16">
    <cfRule type="cellIs" dxfId="331" priority="292" operator="greaterThan">
      <formula>$E16</formula>
    </cfRule>
  </conditionalFormatting>
  <conditionalFormatting sqref="K18">
    <cfRule type="cellIs" dxfId="330" priority="291" operator="greaterThan">
      <formula>$E18</formula>
    </cfRule>
  </conditionalFormatting>
  <conditionalFormatting sqref="K20">
    <cfRule type="cellIs" dxfId="329" priority="290" operator="greaterThan">
      <formula>$E20</formula>
    </cfRule>
  </conditionalFormatting>
  <conditionalFormatting sqref="K24:K25">
    <cfRule type="cellIs" dxfId="328" priority="289" operator="greaterThan">
      <formula>$E24</formula>
    </cfRule>
  </conditionalFormatting>
  <conditionalFormatting sqref="K27">
    <cfRule type="cellIs" dxfId="327" priority="288" operator="greaterThan">
      <formula>$E27</formula>
    </cfRule>
  </conditionalFormatting>
  <conditionalFormatting sqref="K29:K31">
    <cfRule type="cellIs" dxfId="326" priority="287" operator="greaterThan">
      <formula>$E29</formula>
    </cfRule>
  </conditionalFormatting>
  <conditionalFormatting sqref="K33">
    <cfRule type="cellIs" dxfId="325" priority="286" operator="greaterThan">
      <formula>$E33</formula>
    </cfRule>
  </conditionalFormatting>
  <conditionalFormatting sqref="K36">
    <cfRule type="cellIs" dxfId="324" priority="285" operator="greaterThan">
      <formula>$E36</formula>
    </cfRule>
  </conditionalFormatting>
  <conditionalFormatting sqref="K38">
    <cfRule type="cellIs" dxfId="323" priority="284" operator="greaterThan">
      <formula>$E38</formula>
    </cfRule>
  </conditionalFormatting>
  <conditionalFormatting sqref="K40">
    <cfRule type="cellIs" dxfId="322" priority="283" operator="greaterThan">
      <formula>$E40</formula>
    </cfRule>
  </conditionalFormatting>
  <conditionalFormatting sqref="K43:K44">
    <cfRule type="cellIs" dxfId="321" priority="282" operator="greaterThan">
      <formula>$E43</formula>
    </cfRule>
  </conditionalFormatting>
  <conditionalFormatting sqref="K47:K53">
    <cfRule type="cellIs" dxfId="320" priority="281" operator="greaterThan">
      <formula>$E47</formula>
    </cfRule>
  </conditionalFormatting>
  <conditionalFormatting sqref="K55">
    <cfRule type="cellIs" dxfId="319" priority="280" operator="greaterThan">
      <formula>$E55</formula>
    </cfRule>
  </conditionalFormatting>
  <conditionalFormatting sqref="K58">
    <cfRule type="cellIs" dxfId="318" priority="279" operator="greaterThan">
      <formula>$E58</formula>
    </cfRule>
  </conditionalFormatting>
  <conditionalFormatting sqref="K61">
    <cfRule type="cellIs" dxfId="317" priority="278" operator="greaterThan">
      <formula>$E61</formula>
    </cfRule>
  </conditionalFormatting>
  <conditionalFormatting sqref="K63:K64">
    <cfRule type="cellIs" dxfId="316" priority="277" operator="greaterThan">
      <formula>$E63</formula>
    </cfRule>
  </conditionalFormatting>
  <conditionalFormatting sqref="K67">
    <cfRule type="cellIs" dxfId="315" priority="276" operator="greaterThan">
      <formula>$E67</formula>
    </cfRule>
  </conditionalFormatting>
  <conditionalFormatting sqref="K71">
    <cfRule type="cellIs" dxfId="314" priority="275" operator="greaterThan">
      <formula>$E71</formula>
    </cfRule>
  </conditionalFormatting>
  <conditionalFormatting sqref="K73">
    <cfRule type="cellIs" dxfId="313" priority="274" operator="greaterThan">
      <formula>$E73</formula>
    </cfRule>
  </conditionalFormatting>
  <conditionalFormatting sqref="K77">
    <cfRule type="cellIs" dxfId="312" priority="273" operator="greaterThan">
      <formula>$E77</formula>
    </cfRule>
  </conditionalFormatting>
  <conditionalFormatting sqref="K80:K83">
    <cfRule type="cellIs" dxfId="311" priority="271" operator="greaterThan">
      <formula>$E80</formula>
    </cfRule>
  </conditionalFormatting>
  <conditionalFormatting sqref="K85">
    <cfRule type="cellIs" dxfId="310" priority="270" operator="greaterThan">
      <formula>$E85</formula>
    </cfRule>
  </conditionalFormatting>
  <conditionalFormatting sqref="K87:K89">
    <cfRule type="cellIs" dxfId="309" priority="269" operator="greaterThan">
      <formula>$E87</formula>
    </cfRule>
  </conditionalFormatting>
  <conditionalFormatting sqref="K91">
    <cfRule type="cellIs" dxfId="308" priority="268" operator="greaterThan">
      <formula>$E91</formula>
    </cfRule>
  </conditionalFormatting>
  <conditionalFormatting sqref="K94">
    <cfRule type="cellIs" dxfId="307" priority="267" operator="greaterThan">
      <formula>$E94</formula>
    </cfRule>
  </conditionalFormatting>
  <conditionalFormatting sqref="K97:K99">
    <cfRule type="cellIs" dxfId="306" priority="266" operator="greaterThan">
      <formula>$E97</formula>
    </cfRule>
  </conditionalFormatting>
  <conditionalFormatting sqref="K101:K102">
    <cfRule type="cellIs" dxfId="305" priority="265" operator="greaterThan">
      <formula>$E101</formula>
    </cfRule>
  </conditionalFormatting>
  <conditionalFormatting sqref="K105:K106">
    <cfRule type="cellIs" dxfId="304" priority="264" operator="greaterThan">
      <formula>$E105</formula>
    </cfRule>
  </conditionalFormatting>
  <conditionalFormatting sqref="K109">
    <cfRule type="cellIs" dxfId="303" priority="263" operator="greaterThan">
      <formula>$E109</formula>
    </cfRule>
  </conditionalFormatting>
  <conditionalFormatting sqref="K117:K118 K120:K121">
    <cfRule type="cellIs" dxfId="302" priority="324" operator="greaterThan">
      <formula>$E117</formula>
    </cfRule>
  </conditionalFormatting>
  <conditionalFormatting sqref="K126">
    <cfRule type="beginsWith" dxfId="301" priority="326" operator="beginsWith" text="HABIL">
      <formula>LEFT(K126,LEN("HABIL"))="HABIL"</formula>
    </cfRule>
    <cfRule type="beginsWith" dxfId="300" priority="327" operator="beginsWith" text="NO">
      <formula>LEFT(K126,LEN("NO"))="NO"</formula>
    </cfRule>
  </conditionalFormatting>
  <conditionalFormatting sqref="K9:L10">
    <cfRule type="expression" dxfId="299" priority="598">
      <formula>#REF!="INHABILITADO"</formula>
    </cfRule>
  </conditionalFormatting>
  <conditionalFormatting sqref="L125">
    <cfRule type="cellIs" dxfId="298" priority="325" operator="equal">
      <formula>"NO CUMPLE"</formula>
    </cfRule>
  </conditionalFormatting>
  <conditionalFormatting sqref="L126">
    <cfRule type="containsText" dxfId="297" priority="323" operator="containsText" text="RECHAZADA">
      <formula>NOT(ISERROR(SEARCH("RECHAZADA",L126)))</formula>
    </cfRule>
    <cfRule type="beginsWith" dxfId="296" priority="322" operator="beginsWith" text="VALIDA">
      <formula>LEFT(L126,LEN("VALIDA"))="VALIDA"</formula>
    </cfRule>
  </conditionalFormatting>
  <conditionalFormatting sqref="M9">
    <cfRule type="expression" dxfId="295" priority="506">
      <formula>#REF!="INHABILITADO"</formula>
    </cfRule>
  </conditionalFormatting>
  <conditionalFormatting sqref="M10">
    <cfRule type="expression" dxfId="294" priority="507">
      <formula>#REF!="INHABILITADO"</formula>
    </cfRule>
  </conditionalFormatting>
  <conditionalFormatting sqref="M16">
    <cfRule type="containsBlanks" dxfId="293" priority="230">
      <formula>LEN(TRIM(M16))=0</formula>
    </cfRule>
  </conditionalFormatting>
  <conditionalFormatting sqref="M18">
    <cfRule type="containsBlanks" dxfId="292" priority="256">
      <formula>LEN(TRIM(M18))=0</formula>
    </cfRule>
  </conditionalFormatting>
  <conditionalFormatting sqref="M20">
    <cfRule type="containsBlanks" dxfId="291" priority="246">
      <formula>LEN(TRIM(M20))=0</formula>
    </cfRule>
  </conditionalFormatting>
  <conditionalFormatting sqref="M24:M25">
    <cfRule type="containsBlanks" dxfId="290" priority="241">
      <formula>LEN(TRIM(M24))=0</formula>
    </cfRule>
  </conditionalFormatting>
  <conditionalFormatting sqref="M27">
    <cfRule type="containsBlanks" dxfId="289" priority="255">
      <formula>LEN(TRIM(M27))=0</formula>
    </cfRule>
  </conditionalFormatting>
  <conditionalFormatting sqref="M29:M31">
    <cfRule type="containsBlanks" dxfId="288" priority="253">
      <formula>LEN(TRIM(M29))=0</formula>
    </cfRule>
  </conditionalFormatting>
  <conditionalFormatting sqref="M33">
    <cfRule type="containsBlanks" dxfId="287" priority="254">
      <formula>LEN(TRIM(M33))=0</formula>
    </cfRule>
  </conditionalFormatting>
  <conditionalFormatting sqref="M36">
    <cfRule type="containsBlanks" dxfId="286" priority="245">
      <formula>LEN(TRIM(M36))=0</formula>
    </cfRule>
  </conditionalFormatting>
  <conditionalFormatting sqref="M38">
    <cfRule type="containsBlanks" dxfId="285" priority="244">
      <formula>LEN(TRIM(M38))=0</formula>
    </cfRule>
  </conditionalFormatting>
  <conditionalFormatting sqref="M40">
    <cfRule type="containsBlanks" dxfId="284" priority="243">
      <formula>LEN(TRIM(M40))=0</formula>
    </cfRule>
  </conditionalFormatting>
  <conditionalFormatting sqref="M43:M44">
    <cfRule type="containsBlanks" dxfId="283" priority="251">
      <formula>LEN(TRIM(M43))=0</formula>
    </cfRule>
  </conditionalFormatting>
  <conditionalFormatting sqref="M47:M53">
    <cfRule type="containsBlanks" dxfId="282" priority="250">
      <formula>LEN(TRIM(M47))=0</formula>
    </cfRule>
  </conditionalFormatting>
  <conditionalFormatting sqref="M55">
    <cfRule type="containsBlanks" dxfId="281" priority="252">
      <formula>LEN(TRIM(M55))=0</formula>
    </cfRule>
  </conditionalFormatting>
  <conditionalFormatting sqref="M58">
    <cfRule type="containsBlanks" dxfId="280" priority="249">
      <formula>LEN(TRIM(M58))=0</formula>
    </cfRule>
  </conditionalFormatting>
  <conditionalFormatting sqref="M61">
    <cfRule type="containsBlanks" dxfId="279" priority="248">
      <formula>LEN(TRIM(M61))=0</formula>
    </cfRule>
  </conditionalFormatting>
  <conditionalFormatting sqref="M63:M64">
    <cfRule type="containsBlanks" dxfId="278" priority="247">
      <formula>LEN(TRIM(M63))=0</formula>
    </cfRule>
  </conditionalFormatting>
  <conditionalFormatting sqref="M67">
    <cfRule type="containsBlanks" dxfId="277" priority="242">
      <formula>LEN(TRIM(M67))=0</formula>
    </cfRule>
  </conditionalFormatting>
  <conditionalFormatting sqref="M71">
    <cfRule type="containsBlanks" dxfId="276" priority="229">
      <formula>LEN(TRIM(M71))=0</formula>
    </cfRule>
  </conditionalFormatting>
  <conditionalFormatting sqref="M73">
    <cfRule type="containsBlanks" dxfId="275" priority="231">
      <formula>LEN(TRIM(M73))=0</formula>
    </cfRule>
  </conditionalFormatting>
  <conditionalFormatting sqref="M77">
    <cfRule type="containsBlanks" dxfId="274" priority="240">
      <formula>LEN(TRIM(M77))=0</formula>
    </cfRule>
  </conditionalFormatting>
  <conditionalFormatting sqref="M80:M83">
    <cfRule type="containsBlanks" dxfId="273" priority="234">
      <formula>LEN(TRIM(M80))=0</formula>
    </cfRule>
  </conditionalFormatting>
  <conditionalFormatting sqref="M85">
    <cfRule type="containsBlanks" dxfId="272" priority="239">
      <formula>LEN(TRIM(M85))=0</formula>
    </cfRule>
  </conditionalFormatting>
  <conditionalFormatting sqref="M87:M89">
    <cfRule type="containsBlanks" dxfId="271" priority="232">
      <formula>LEN(TRIM(M87))=0</formula>
    </cfRule>
  </conditionalFormatting>
  <conditionalFormatting sqref="M91">
    <cfRule type="containsBlanks" dxfId="270" priority="238">
      <formula>LEN(TRIM(M91))=0</formula>
    </cfRule>
  </conditionalFormatting>
  <conditionalFormatting sqref="M94">
    <cfRule type="containsBlanks" dxfId="269" priority="237">
      <formula>LEN(TRIM(M94))=0</formula>
    </cfRule>
  </conditionalFormatting>
  <conditionalFormatting sqref="M97:M99">
    <cfRule type="containsBlanks" dxfId="268" priority="228">
      <formula>LEN(TRIM(M97))=0</formula>
    </cfRule>
  </conditionalFormatting>
  <conditionalFormatting sqref="M101:M102">
    <cfRule type="containsBlanks" dxfId="267" priority="233">
      <formula>LEN(TRIM(M101))=0</formula>
    </cfRule>
  </conditionalFormatting>
  <conditionalFormatting sqref="M105:M106">
    <cfRule type="containsBlanks" dxfId="266" priority="236">
      <formula>LEN(TRIM(M105))=0</formula>
    </cfRule>
  </conditionalFormatting>
  <conditionalFormatting sqref="M109">
    <cfRule type="containsBlanks" dxfId="265" priority="235">
      <formula>LEN(TRIM(M109))=0</formula>
    </cfRule>
  </conditionalFormatting>
  <conditionalFormatting sqref="N16">
    <cfRule type="cellIs" dxfId="264" priority="227" operator="greaterThan">
      <formula>$E16</formula>
    </cfRule>
  </conditionalFormatting>
  <conditionalFormatting sqref="N18">
    <cfRule type="cellIs" dxfId="263" priority="226" operator="greaterThan">
      <formula>$E18</formula>
    </cfRule>
  </conditionalFormatting>
  <conditionalFormatting sqref="N20">
    <cfRule type="cellIs" dxfId="262" priority="225" operator="greaterThan">
      <formula>$E20</formula>
    </cfRule>
  </conditionalFormatting>
  <conditionalFormatting sqref="N24:N25">
    <cfRule type="cellIs" dxfId="261" priority="224" operator="greaterThan">
      <formula>$E24</formula>
    </cfRule>
  </conditionalFormatting>
  <conditionalFormatting sqref="N27">
    <cfRule type="cellIs" dxfId="260" priority="223" operator="greaterThan">
      <formula>$E27</formula>
    </cfRule>
  </conditionalFormatting>
  <conditionalFormatting sqref="N29:N31">
    <cfRule type="cellIs" dxfId="259" priority="222" operator="greaterThan">
      <formula>$E29</formula>
    </cfRule>
  </conditionalFormatting>
  <conditionalFormatting sqref="N33">
    <cfRule type="cellIs" dxfId="258" priority="221" operator="greaterThan">
      <formula>$E33</formula>
    </cfRule>
  </conditionalFormatting>
  <conditionalFormatting sqref="N36">
    <cfRule type="cellIs" dxfId="257" priority="220" operator="greaterThan">
      <formula>$E36</formula>
    </cfRule>
  </conditionalFormatting>
  <conditionalFormatting sqref="N38">
    <cfRule type="cellIs" dxfId="256" priority="219" operator="greaterThan">
      <formula>$E38</formula>
    </cfRule>
  </conditionalFormatting>
  <conditionalFormatting sqref="N40">
    <cfRule type="cellIs" dxfId="255" priority="218" operator="greaterThan">
      <formula>$E40</formula>
    </cfRule>
  </conditionalFormatting>
  <conditionalFormatting sqref="N43:N44">
    <cfRule type="cellIs" dxfId="254" priority="217" operator="greaterThan">
      <formula>$E43</formula>
    </cfRule>
  </conditionalFormatting>
  <conditionalFormatting sqref="N47:N53">
    <cfRule type="cellIs" dxfId="253" priority="216" operator="greaterThan">
      <formula>$E47</formula>
    </cfRule>
  </conditionalFormatting>
  <conditionalFormatting sqref="N55">
    <cfRule type="cellIs" dxfId="252" priority="215" operator="greaterThan">
      <formula>$E55</formula>
    </cfRule>
  </conditionalFormatting>
  <conditionalFormatting sqref="N58">
    <cfRule type="cellIs" dxfId="251" priority="214" operator="greaterThan">
      <formula>$E58</formula>
    </cfRule>
  </conditionalFormatting>
  <conditionalFormatting sqref="N61">
    <cfRule type="cellIs" dxfId="250" priority="213" operator="greaterThan">
      <formula>$E61</formula>
    </cfRule>
  </conditionalFormatting>
  <conditionalFormatting sqref="N63:N64">
    <cfRule type="cellIs" dxfId="249" priority="212" operator="greaterThan">
      <formula>$E63</formula>
    </cfRule>
  </conditionalFormatting>
  <conditionalFormatting sqref="N67">
    <cfRule type="cellIs" dxfId="248" priority="211" operator="greaterThan">
      <formula>$E67</formula>
    </cfRule>
  </conditionalFormatting>
  <conditionalFormatting sqref="N71">
    <cfRule type="cellIs" dxfId="247" priority="210" operator="greaterThan">
      <formula>$E71</formula>
    </cfRule>
  </conditionalFormatting>
  <conditionalFormatting sqref="N73">
    <cfRule type="cellIs" dxfId="246" priority="209" operator="greaterThan">
      <formula>$E73</formula>
    </cfRule>
  </conditionalFormatting>
  <conditionalFormatting sqref="N77">
    <cfRule type="cellIs" dxfId="245" priority="208" operator="greaterThan">
      <formula>$E77</formula>
    </cfRule>
  </conditionalFormatting>
  <conditionalFormatting sqref="N80:N83">
    <cfRule type="cellIs" dxfId="244" priority="206" operator="greaterThan">
      <formula>$E80</formula>
    </cfRule>
  </conditionalFormatting>
  <conditionalFormatting sqref="N85">
    <cfRule type="cellIs" dxfId="243" priority="205" operator="greaterThan">
      <formula>$E85</formula>
    </cfRule>
  </conditionalFormatting>
  <conditionalFormatting sqref="N87:N89">
    <cfRule type="cellIs" dxfId="242" priority="204" operator="greaterThan">
      <formula>$E87</formula>
    </cfRule>
  </conditionalFormatting>
  <conditionalFormatting sqref="N91">
    <cfRule type="cellIs" dxfId="241" priority="203" operator="greaterThan">
      <formula>$E91</formula>
    </cfRule>
  </conditionalFormatting>
  <conditionalFormatting sqref="N94">
    <cfRule type="cellIs" dxfId="240" priority="202" operator="greaterThan">
      <formula>$E94</formula>
    </cfRule>
  </conditionalFormatting>
  <conditionalFormatting sqref="N97:N99">
    <cfRule type="cellIs" dxfId="239" priority="201" operator="greaterThan">
      <formula>$E97</formula>
    </cfRule>
  </conditionalFormatting>
  <conditionalFormatting sqref="N101:N102">
    <cfRule type="cellIs" dxfId="238" priority="200" operator="greaterThan">
      <formula>$E101</formula>
    </cfRule>
  </conditionalFormatting>
  <conditionalFormatting sqref="N105:N106">
    <cfRule type="cellIs" dxfId="237" priority="199" operator="greaterThan">
      <formula>$E105</formula>
    </cfRule>
  </conditionalFormatting>
  <conditionalFormatting sqref="N109">
    <cfRule type="cellIs" dxfId="236" priority="198" operator="greaterThan">
      <formula>$E109</formula>
    </cfRule>
  </conditionalFormatting>
  <conditionalFormatting sqref="N117:N118 N120:N121">
    <cfRule type="cellIs" dxfId="235" priority="259" operator="greaterThan">
      <formula>$E117</formula>
    </cfRule>
  </conditionalFormatting>
  <conditionalFormatting sqref="N126">
    <cfRule type="beginsWith" dxfId="234" priority="262" operator="beginsWith" text="NO">
      <formula>LEFT(N126,LEN("NO"))="NO"</formula>
    </cfRule>
    <cfRule type="beginsWith" dxfId="233" priority="261" operator="beginsWith" text="HABIL">
      <formula>LEFT(N126,LEN("HABIL"))="HABIL"</formula>
    </cfRule>
  </conditionalFormatting>
  <conditionalFormatting sqref="N9:X10">
    <cfRule type="expression" dxfId="232" priority="475">
      <formula>#REF!="INHABILITADO"</formula>
    </cfRule>
  </conditionalFormatting>
  <conditionalFormatting sqref="O125">
    <cfRule type="cellIs" dxfId="231" priority="260" operator="equal">
      <formula>"NO CUMPLE"</formula>
    </cfRule>
  </conditionalFormatting>
  <conditionalFormatting sqref="O126">
    <cfRule type="beginsWith" dxfId="230" priority="257" operator="beginsWith" text="VALIDA">
      <formula>LEFT(O126,LEN("VALIDA"))="VALIDA"</formula>
    </cfRule>
    <cfRule type="containsText" dxfId="229" priority="258" operator="containsText" text="RECHAZADA">
      <formula>NOT(ISERROR(SEARCH("RECHAZADA",O126)))</formula>
    </cfRule>
  </conditionalFormatting>
  <conditionalFormatting sqref="P16">
    <cfRule type="containsBlanks" dxfId="228" priority="165">
      <formula>LEN(TRIM(P16))=0</formula>
    </cfRule>
  </conditionalFormatting>
  <conditionalFormatting sqref="P18">
    <cfRule type="containsBlanks" dxfId="227" priority="191">
      <formula>LEN(TRIM(P18))=0</formula>
    </cfRule>
  </conditionalFormatting>
  <conditionalFormatting sqref="P20">
    <cfRule type="containsBlanks" dxfId="226" priority="181">
      <formula>LEN(TRIM(P20))=0</formula>
    </cfRule>
  </conditionalFormatting>
  <conditionalFormatting sqref="P24:P25">
    <cfRule type="containsBlanks" dxfId="225" priority="176">
      <formula>LEN(TRIM(P24))=0</formula>
    </cfRule>
  </conditionalFormatting>
  <conditionalFormatting sqref="P27">
    <cfRule type="containsBlanks" dxfId="224" priority="190">
      <formula>LEN(TRIM(P27))=0</formula>
    </cfRule>
  </conditionalFormatting>
  <conditionalFormatting sqref="P29:P31">
    <cfRule type="containsBlanks" dxfId="223" priority="188">
      <formula>LEN(TRIM(P29))=0</formula>
    </cfRule>
  </conditionalFormatting>
  <conditionalFormatting sqref="P33">
    <cfRule type="containsBlanks" dxfId="222" priority="189">
      <formula>LEN(TRIM(P33))=0</formula>
    </cfRule>
  </conditionalFormatting>
  <conditionalFormatting sqref="P36">
    <cfRule type="containsBlanks" dxfId="221" priority="180">
      <formula>LEN(TRIM(P36))=0</formula>
    </cfRule>
  </conditionalFormatting>
  <conditionalFormatting sqref="P38">
    <cfRule type="containsBlanks" dxfId="220" priority="179">
      <formula>LEN(TRIM(P38))=0</formula>
    </cfRule>
  </conditionalFormatting>
  <conditionalFormatting sqref="P40">
    <cfRule type="containsBlanks" dxfId="219" priority="178">
      <formula>LEN(TRIM(P40))=0</formula>
    </cfRule>
  </conditionalFormatting>
  <conditionalFormatting sqref="P43:P44">
    <cfRule type="containsBlanks" dxfId="218" priority="186">
      <formula>LEN(TRIM(P43))=0</formula>
    </cfRule>
  </conditionalFormatting>
  <conditionalFormatting sqref="P47:P53">
    <cfRule type="containsBlanks" dxfId="217" priority="185">
      <formula>LEN(TRIM(P47))=0</formula>
    </cfRule>
  </conditionalFormatting>
  <conditionalFormatting sqref="P55">
    <cfRule type="containsBlanks" dxfId="216" priority="187">
      <formula>LEN(TRIM(P55))=0</formula>
    </cfRule>
  </conditionalFormatting>
  <conditionalFormatting sqref="P58">
    <cfRule type="containsBlanks" dxfId="215" priority="184">
      <formula>LEN(TRIM(P58))=0</formula>
    </cfRule>
  </conditionalFormatting>
  <conditionalFormatting sqref="P61">
    <cfRule type="containsBlanks" dxfId="214" priority="183">
      <formula>LEN(TRIM(P61))=0</formula>
    </cfRule>
  </conditionalFormatting>
  <conditionalFormatting sqref="P63:P64">
    <cfRule type="containsBlanks" dxfId="213" priority="182">
      <formula>LEN(TRIM(P63))=0</formula>
    </cfRule>
  </conditionalFormatting>
  <conditionalFormatting sqref="P67">
    <cfRule type="containsBlanks" dxfId="212" priority="177">
      <formula>LEN(TRIM(P67))=0</formula>
    </cfRule>
  </conditionalFormatting>
  <conditionalFormatting sqref="P71">
    <cfRule type="containsBlanks" dxfId="211" priority="164">
      <formula>LEN(TRIM(P71))=0</formula>
    </cfRule>
  </conditionalFormatting>
  <conditionalFormatting sqref="P73">
    <cfRule type="containsBlanks" dxfId="210" priority="166">
      <formula>LEN(TRIM(P73))=0</formula>
    </cfRule>
  </conditionalFormatting>
  <conditionalFormatting sqref="P77">
    <cfRule type="containsBlanks" dxfId="209" priority="175">
      <formula>LEN(TRIM(P77))=0</formula>
    </cfRule>
  </conditionalFormatting>
  <conditionalFormatting sqref="P80:P83">
    <cfRule type="containsBlanks" dxfId="208" priority="169">
      <formula>LEN(TRIM(P80))=0</formula>
    </cfRule>
  </conditionalFormatting>
  <conditionalFormatting sqref="P85">
    <cfRule type="containsBlanks" dxfId="207" priority="174">
      <formula>LEN(TRIM(P85))=0</formula>
    </cfRule>
  </conditionalFormatting>
  <conditionalFormatting sqref="P87:P89">
    <cfRule type="containsBlanks" dxfId="206" priority="167">
      <formula>LEN(TRIM(P87))=0</formula>
    </cfRule>
  </conditionalFormatting>
  <conditionalFormatting sqref="P91">
    <cfRule type="containsBlanks" dxfId="205" priority="173">
      <formula>LEN(TRIM(P91))=0</formula>
    </cfRule>
  </conditionalFormatting>
  <conditionalFormatting sqref="P94">
    <cfRule type="containsBlanks" dxfId="204" priority="172">
      <formula>LEN(TRIM(P94))=0</formula>
    </cfRule>
  </conditionalFormatting>
  <conditionalFormatting sqref="P97:P99">
    <cfRule type="containsBlanks" dxfId="203" priority="163">
      <formula>LEN(TRIM(P97))=0</formula>
    </cfRule>
  </conditionalFormatting>
  <conditionalFormatting sqref="P101:P102">
    <cfRule type="containsBlanks" dxfId="202" priority="168">
      <formula>LEN(TRIM(P101))=0</formula>
    </cfRule>
  </conditionalFormatting>
  <conditionalFormatting sqref="P105:P106">
    <cfRule type="containsBlanks" dxfId="201" priority="171">
      <formula>LEN(TRIM(P105))=0</formula>
    </cfRule>
  </conditionalFormatting>
  <conditionalFormatting sqref="P109">
    <cfRule type="containsBlanks" dxfId="200" priority="170">
      <formula>LEN(TRIM(P109))=0</formula>
    </cfRule>
  </conditionalFormatting>
  <conditionalFormatting sqref="Q16">
    <cfRule type="cellIs" dxfId="199" priority="162" operator="greaterThan">
      <formula>$E16</formula>
    </cfRule>
  </conditionalFormatting>
  <conditionalFormatting sqref="Q18">
    <cfRule type="cellIs" dxfId="198" priority="161" operator="greaterThan">
      <formula>$E18</formula>
    </cfRule>
  </conditionalFormatting>
  <conditionalFormatting sqref="Q20">
    <cfRule type="cellIs" dxfId="197" priority="160" operator="greaterThan">
      <formula>$E20</formula>
    </cfRule>
  </conditionalFormatting>
  <conditionalFormatting sqref="Q24:Q25">
    <cfRule type="cellIs" dxfId="196" priority="159" operator="greaterThan">
      <formula>$E24</formula>
    </cfRule>
  </conditionalFormatting>
  <conditionalFormatting sqref="Q27">
    <cfRule type="cellIs" dxfId="195" priority="158" operator="greaterThan">
      <formula>$E27</formula>
    </cfRule>
  </conditionalFormatting>
  <conditionalFormatting sqref="Q29:Q31">
    <cfRule type="cellIs" dxfId="194" priority="157" operator="greaterThan">
      <formula>$E29</formula>
    </cfRule>
  </conditionalFormatting>
  <conditionalFormatting sqref="Q33">
    <cfRule type="cellIs" dxfId="193" priority="156" operator="greaterThan">
      <formula>$E33</formula>
    </cfRule>
  </conditionalFormatting>
  <conditionalFormatting sqref="Q36">
    <cfRule type="cellIs" dxfId="192" priority="155" operator="greaterThan">
      <formula>$E36</formula>
    </cfRule>
  </conditionalFormatting>
  <conditionalFormatting sqref="Q38">
    <cfRule type="cellIs" dxfId="191" priority="154" operator="greaterThan">
      <formula>$E38</formula>
    </cfRule>
  </conditionalFormatting>
  <conditionalFormatting sqref="Q40">
    <cfRule type="cellIs" dxfId="190" priority="153" operator="greaterThan">
      <formula>$E40</formula>
    </cfRule>
  </conditionalFormatting>
  <conditionalFormatting sqref="Q43:Q44">
    <cfRule type="cellIs" dxfId="189" priority="152" operator="greaterThan">
      <formula>$E43</formula>
    </cfRule>
  </conditionalFormatting>
  <conditionalFormatting sqref="Q47:Q53">
    <cfRule type="cellIs" dxfId="188" priority="151" operator="greaterThan">
      <formula>$E47</formula>
    </cfRule>
  </conditionalFormatting>
  <conditionalFormatting sqref="Q55">
    <cfRule type="cellIs" dxfId="187" priority="150" operator="greaterThan">
      <formula>$E55</formula>
    </cfRule>
  </conditionalFormatting>
  <conditionalFormatting sqref="Q58">
    <cfRule type="cellIs" dxfId="186" priority="149" operator="greaterThan">
      <formula>$E58</formula>
    </cfRule>
  </conditionalFormatting>
  <conditionalFormatting sqref="Q61">
    <cfRule type="cellIs" dxfId="185" priority="148" operator="greaterThan">
      <formula>$E61</formula>
    </cfRule>
  </conditionalFormatting>
  <conditionalFormatting sqref="Q63:Q64">
    <cfRule type="cellIs" dxfId="184" priority="147" operator="greaterThan">
      <formula>$E63</formula>
    </cfRule>
  </conditionalFormatting>
  <conditionalFormatting sqref="Q67">
    <cfRule type="cellIs" dxfId="183" priority="146" operator="greaterThan">
      <formula>$E67</formula>
    </cfRule>
  </conditionalFormatting>
  <conditionalFormatting sqref="Q71">
    <cfRule type="cellIs" dxfId="182" priority="145" operator="greaterThan">
      <formula>$E71</formula>
    </cfRule>
  </conditionalFormatting>
  <conditionalFormatting sqref="Q73">
    <cfRule type="cellIs" dxfId="181" priority="144" operator="greaterThan">
      <formula>$E73</formula>
    </cfRule>
  </conditionalFormatting>
  <conditionalFormatting sqref="Q77">
    <cfRule type="cellIs" dxfId="180" priority="143" operator="greaterThan">
      <formula>$E77</formula>
    </cfRule>
  </conditionalFormatting>
  <conditionalFormatting sqref="Q80:Q83">
    <cfRule type="cellIs" dxfId="179" priority="141" operator="greaterThan">
      <formula>$E80</formula>
    </cfRule>
  </conditionalFormatting>
  <conditionalFormatting sqref="Q85">
    <cfRule type="cellIs" dxfId="178" priority="140" operator="greaterThan">
      <formula>$E85</formula>
    </cfRule>
  </conditionalFormatting>
  <conditionalFormatting sqref="Q87:Q89">
    <cfRule type="cellIs" dxfId="177" priority="139" operator="greaterThan">
      <formula>$E87</formula>
    </cfRule>
  </conditionalFormatting>
  <conditionalFormatting sqref="Q91">
    <cfRule type="cellIs" dxfId="176" priority="138" operator="greaterThan">
      <formula>$E91</formula>
    </cfRule>
  </conditionalFormatting>
  <conditionalFormatting sqref="Q94">
    <cfRule type="cellIs" dxfId="175" priority="137" operator="greaterThan">
      <formula>$E94</formula>
    </cfRule>
  </conditionalFormatting>
  <conditionalFormatting sqref="Q97:Q99">
    <cfRule type="cellIs" dxfId="174" priority="136" operator="greaterThan">
      <formula>$E97</formula>
    </cfRule>
  </conditionalFormatting>
  <conditionalFormatting sqref="Q101:Q102">
    <cfRule type="cellIs" dxfId="173" priority="135" operator="greaterThan">
      <formula>$E101</formula>
    </cfRule>
  </conditionalFormatting>
  <conditionalFormatting sqref="Q105:Q106">
    <cfRule type="cellIs" dxfId="172" priority="134" operator="greaterThan">
      <formula>$E105</formula>
    </cfRule>
  </conditionalFormatting>
  <conditionalFormatting sqref="Q109">
    <cfRule type="cellIs" dxfId="171" priority="133" operator="greaterThan">
      <formula>$E109</formula>
    </cfRule>
  </conditionalFormatting>
  <conditionalFormatting sqref="Q117:Q118 Q120:Q121">
    <cfRule type="cellIs" dxfId="170" priority="194" operator="greaterThan">
      <formula>$E117</formula>
    </cfRule>
  </conditionalFormatting>
  <conditionalFormatting sqref="Q126">
    <cfRule type="beginsWith" dxfId="169" priority="196" operator="beginsWith" text="HABIL">
      <formula>LEFT(Q126,LEN("HABIL"))="HABIL"</formula>
    </cfRule>
    <cfRule type="beginsWith" dxfId="168" priority="197" operator="beginsWith" text="NO">
      <formula>LEFT(Q126,LEN("NO"))="NO"</formula>
    </cfRule>
  </conditionalFormatting>
  <conditionalFormatting sqref="R125">
    <cfRule type="cellIs" dxfId="167" priority="195" operator="equal">
      <formula>"NO CUMPLE"</formula>
    </cfRule>
  </conditionalFormatting>
  <conditionalFormatting sqref="R126">
    <cfRule type="containsText" dxfId="166" priority="193" operator="containsText" text="RECHAZADA">
      <formula>NOT(ISERROR(SEARCH("RECHAZADA",R126)))</formula>
    </cfRule>
    <cfRule type="beginsWith" dxfId="165" priority="192" operator="beginsWith" text="VALIDA">
      <formula>LEFT(R126,LEN("VALIDA"))="VALIDA"</formula>
    </cfRule>
  </conditionalFormatting>
  <conditionalFormatting sqref="S16">
    <cfRule type="containsBlanks" dxfId="164" priority="100">
      <formula>LEN(TRIM(S16))=0</formula>
    </cfRule>
  </conditionalFormatting>
  <conditionalFormatting sqref="S18">
    <cfRule type="containsBlanks" dxfId="163" priority="126">
      <formula>LEN(TRIM(S18))=0</formula>
    </cfRule>
  </conditionalFormatting>
  <conditionalFormatting sqref="S20">
    <cfRule type="containsBlanks" dxfId="162" priority="116">
      <formula>LEN(TRIM(S20))=0</formula>
    </cfRule>
  </conditionalFormatting>
  <conditionalFormatting sqref="S24:S25">
    <cfRule type="containsBlanks" dxfId="161" priority="111">
      <formula>LEN(TRIM(S24))=0</formula>
    </cfRule>
  </conditionalFormatting>
  <conditionalFormatting sqref="S27">
    <cfRule type="containsBlanks" dxfId="160" priority="125">
      <formula>LEN(TRIM(S27))=0</formula>
    </cfRule>
  </conditionalFormatting>
  <conditionalFormatting sqref="S29:S31">
    <cfRule type="containsBlanks" dxfId="159" priority="123">
      <formula>LEN(TRIM(S29))=0</formula>
    </cfRule>
  </conditionalFormatting>
  <conditionalFormatting sqref="S33">
    <cfRule type="containsBlanks" dxfId="158" priority="124">
      <formula>LEN(TRIM(S33))=0</formula>
    </cfRule>
  </conditionalFormatting>
  <conditionalFormatting sqref="S36">
    <cfRule type="containsBlanks" dxfId="157" priority="115">
      <formula>LEN(TRIM(S36))=0</formula>
    </cfRule>
  </conditionalFormatting>
  <conditionalFormatting sqref="S38">
    <cfRule type="containsBlanks" dxfId="156" priority="114">
      <formula>LEN(TRIM(S38))=0</formula>
    </cfRule>
  </conditionalFormatting>
  <conditionalFormatting sqref="S40">
    <cfRule type="containsBlanks" dxfId="155" priority="113">
      <formula>LEN(TRIM(S40))=0</formula>
    </cfRule>
  </conditionalFormatting>
  <conditionalFormatting sqref="S43:S44">
    <cfRule type="containsBlanks" dxfId="154" priority="121">
      <formula>LEN(TRIM(S43))=0</formula>
    </cfRule>
  </conditionalFormatting>
  <conditionalFormatting sqref="S47:S53">
    <cfRule type="containsBlanks" dxfId="153" priority="120">
      <formula>LEN(TRIM(S47))=0</formula>
    </cfRule>
  </conditionalFormatting>
  <conditionalFormatting sqref="S55">
    <cfRule type="containsBlanks" dxfId="152" priority="122">
      <formula>LEN(TRIM(S55))=0</formula>
    </cfRule>
  </conditionalFormatting>
  <conditionalFormatting sqref="S58">
    <cfRule type="containsBlanks" dxfId="151" priority="119">
      <formula>LEN(TRIM(S58))=0</formula>
    </cfRule>
  </conditionalFormatting>
  <conditionalFormatting sqref="S61">
    <cfRule type="containsBlanks" dxfId="150" priority="118">
      <formula>LEN(TRIM(S61))=0</formula>
    </cfRule>
  </conditionalFormatting>
  <conditionalFormatting sqref="S63:S64">
    <cfRule type="containsBlanks" dxfId="149" priority="117">
      <formula>LEN(TRIM(S63))=0</formula>
    </cfRule>
  </conditionalFormatting>
  <conditionalFormatting sqref="S67">
    <cfRule type="containsBlanks" dxfId="148" priority="112">
      <formula>LEN(TRIM(S67))=0</formula>
    </cfRule>
  </conditionalFormatting>
  <conditionalFormatting sqref="S71">
    <cfRule type="containsBlanks" dxfId="147" priority="99">
      <formula>LEN(TRIM(S71))=0</formula>
    </cfRule>
  </conditionalFormatting>
  <conditionalFormatting sqref="S73">
    <cfRule type="containsBlanks" dxfId="146" priority="101">
      <formula>LEN(TRIM(S73))=0</formula>
    </cfRule>
  </conditionalFormatting>
  <conditionalFormatting sqref="S77">
    <cfRule type="containsBlanks" dxfId="145" priority="110">
      <formula>LEN(TRIM(S77))=0</formula>
    </cfRule>
  </conditionalFormatting>
  <conditionalFormatting sqref="S80:S83">
    <cfRule type="containsBlanks" dxfId="144" priority="104">
      <formula>LEN(TRIM(S80))=0</formula>
    </cfRule>
  </conditionalFormatting>
  <conditionalFormatting sqref="S85">
    <cfRule type="containsBlanks" dxfId="143" priority="109">
      <formula>LEN(TRIM(S85))=0</formula>
    </cfRule>
  </conditionalFormatting>
  <conditionalFormatting sqref="S87:S89">
    <cfRule type="containsBlanks" dxfId="142" priority="102">
      <formula>LEN(TRIM(S87))=0</formula>
    </cfRule>
  </conditionalFormatting>
  <conditionalFormatting sqref="S91">
    <cfRule type="containsBlanks" dxfId="141" priority="108">
      <formula>LEN(TRIM(S91))=0</formula>
    </cfRule>
  </conditionalFormatting>
  <conditionalFormatting sqref="S94">
    <cfRule type="containsBlanks" dxfId="140" priority="107">
      <formula>LEN(TRIM(S94))=0</formula>
    </cfRule>
  </conditionalFormatting>
  <conditionalFormatting sqref="S97:S99">
    <cfRule type="containsBlanks" dxfId="139" priority="98">
      <formula>LEN(TRIM(S97))=0</formula>
    </cfRule>
  </conditionalFormatting>
  <conditionalFormatting sqref="S101:S102">
    <cfRule type="containsBlanks" dxfId="138" priority="103">
      <formula>LEN(TRIM(S101))=0</formula>
    </cfRule>
  </conditionalFormatting>
  <conditionalFormatting sqref="S105:S106">
    <cfRule type="containsBlanks" dxfId="137" priority="106">
      <formula>LEN(TRIM(S105))=0</formula>
    </cfRule>
  </conditionalFormatting>
  <conditionalFormatting sqref="S109">
    <cfRule type="containsBlanks" dxfId="136" priority="105">
      <formula>LEN(TRIM(S109))=0</formula>
    </cfRule>
  </conditionalFormatting>
  <conditionalFormatting sqref="T16">
    <cfRule type="cellIs" dxfId="135" priority="97" operator="greaterThan">
      <formula>$E16</formula>
    </cfRule>
  </conditionalFormatting>
  <conditionalFormatting sqref="T18">
    <cfRule type="cellIs" dxfId="134" priority="96" operator="greaterThan">
      <formula>$E18</formula>
    </cfRule>
  </conditionalFormatting>
  <conditionalFormatting sqref="T20">
    <cfRule type="cellIs" dxfId="133" priority="95" operator="greaterThan">
      <formula>$E20</formula>
    </cfRule>
  </conditionalFormatting>
  <conditionalFormatting sqref="T24:T25">
    <cfRule type="cellIs" dxfId="132" priority="94" operator="greaterThan">
      <formula>$E24</formula>
    </cfRule>
  </conditionalFormatting>
  <conditionalFormatting sqref="T27">
    <cfRule type="cellIs" dxfId="131" priority="93" operator="greaterThan">
      <formula>$E27</formula>
    </cfRule>
  </conditionalFormatting>
  <conditionalFormatting sqref="T29:T31">
    <cfRule type="cellIs" dxfId="130" priority="92" operator="greaterThan">
      <formula>$E29</formula>
    </cfRule>
  </conditionalFormatting>
  <conditionalFormatting sqref="T33">
    <cfRule type="cellIs" dxfId="129" priority="91" operator="greaterThan">
      <formula>$E33</formula>
    </cfRule>
  </conditionalFormatting>
  <conditionalFormatting sqref="T36">
    <cfRule type="cellIs" dxfId="128" priority="90" operator="greaterThan">
      <formula>$E36</formula>
    </cfRule>
  </conditionalFormatting>
  <conditionalFormatting sqref="T38">
    <cfRule type="cellIs" dxfId="127" priority="89" operator="greaterThan">
      <formula>$E38</formula>
    </cfRule>
  </conditionalFormatting>
  <conditionalFormatting sqref="T40">
    <cfRule type="cellIs" dxfId="126" priority="88" operator="greaterThan">
      <formula>$E40</formula>
    </cfRule>
  </conditionalFormatting>
  <conditionalFormatting sqref="T43:T44">
    <cfRule type="cellIs" dxfId="125" priority="87" operator="greaterThan">
      <formula>$E43</formula>
    </cfRule>
  </conditionalFormatting>
  <conditionalFormatting sqref="T47:T53">
    <cfRule type="cellIs" dxfId="124" priority="86" operator="greaterThan">
      <formula>$E47</formula>
    </cfRule>
  </conditionalFormatting>
  <conditionalFormatting sqref="T55">
    <cfRule type="cellIs" dxfId="123" priority="85" operator="greaterThan">
      <formula>$E55</formula>
    </cfRule>
  </conditionalFormatting>
  <conditionalFormatting sqref="T58">
    <cfRule type="cellIs" dxfId="122" priority="84" operator="greaterThan">
      <formula>$E58</formula>
    </cfRule>
  </conditionalFormatting>
  <conditionalFormatting sqref="T61">
    <cfRule type="cellIs" dxfId="121" priority="83" operator="greaterThan">
      <formula>$E61</formula>
    </cfRule>
  </conditionalFormatting>
  <conditionalFormatting sqref="T63:T64">
    <cfRule type="cellIs" dxfId="120" priority="82" operator="greaterThan">
      <formula>$E63</formula>
    </cfRule>
  </conditionalFormatting>
  <conditionalFormatting sqref="T67">
    <cfRule type="cellIs" dxfId="119" priority="81" operator="greaterThan">
      <formula>$E67</formula>
    </cfRule>
  </conditionalFormatting>
  <conditionalFormatting sqref="T71">
    <cfRule type="cellIs" dxfId="118" priority="80" operator="greaterThan">
      <formula>$E71</formula>
    </cfRule>
  </conditionalFormatting>
  <conditionalFormatting sqref="T73">
    <cfRule type="cellIs" dxfId="117" priority="79" operator="greaterThan">
      <formula>$E73</formula>
    </cfRule>
  </conditionalFormatting>
  <conditionalFormatting sqref="T77">
    <cfRule type="cellIs" dxfId="116" priority="78" operator="greaterThan">
      <formula>$E77</formula>
    </cfRule>
  </conditionalFormatting>
  <conditionalFormatting sqref="T80:T83">
    <cfRule type="cellIs" dxfId="115" priority="76" operator="greaterThan">
      <formula>$E80</formula>
    </cfRule>
  </conditionalFormatting>
  <conditionalFormatting sqref="T85">
    <cfRule type="cellIs" dxfId="114" priority="75" operator="greaterThan">
      <formula>$E85</formula>
    </cfRule>
  </conditionalFormatting>
  <conditionalFormatting sqref="T87:T89">
    <cfRule type="cellIs" dxfId="113" priority="74" operator="greaterThan">
      <formula>$E87</formula>
    </cfRule>
  </conditionalFormatting>
  <conditionalFormatting sqref="T91">
    <cfRule type="cellIs" dxfId="112" priority="73" operator="greaterThan">
      <formula>$E91</formula>
    </cfRule>
  </conditionalFormatting>
  <conditionalFormatting sqref="T94">
    <cfRule type="cellIs" dxfId="111" priority="72" operator="greaterThan">
      <formula>$E94</formula>
    </cfRule>
  </conditionalFormatting>
  <conditionalFormatting sqref="T97:T99">
    <cfRule type="cellIs" dxfId="110" priority="71" operator="greaterThan">
      <formula>$E97</formula>
    </cfRule>
  </conditionalFormatting>
  <conditionalFormatting sqref="T101:T102">
    <cfRule type="cellIs" dxfId="109" priority="70" operator="greaterThan">
      <formula>$E101</formula>
    </cfRule>
  </conditionalFormatting>
  <conditionalFormatting sqref="T105:T106">
    <cfRule type="cellIs" dxfId="108" priority="69" operator="greaterThan">
      <formula>$E105</formula>
    </cfRule>
  </conditionalFormatting>
  <conditionalFormatting sqref="T109">
    <cfRule type="cellIs" dxfId="107" priority="68" operator="greaterThan">
      <formula>$E109</formula>
    </cfRule>
  </conditionalFormatting>
  <conditionalFormatting sqref="T117:T118 T120:T121">
    <cfRule type="cellIs" dxfId="106" priority="129" operator="greaterThan">
      <formula>$E117</formula>
    </cfRule>
  </conditionalFormatting>
  <conditionalFormatting sqref="T126">
    <cfRule type="beginsWith" dxfId="105" priority="132" operator="beginsWith" text="NO">
      <formula>LEFT(T126,LEN("NO"))="NO"</formula>
    </cfRule>
    <cfRule type="beginsWith" dxfId="104" priority="131" operator="beginsWith" text="HABIL">
      <formula>LEFT(T126,LEN("HABIL"))="HABIL"</formula>
    </cfRule>
  </conditionalFormatting>
  <conditionalFormatting sqref="U125">
    <cfRule type="cellIs" dxfId="103" priority="130" operator="equal">
      <formula>"NO CUMPLE"</formula>
    </cfRule>
  </conditionalFormatting>
  <conditionalFormatting sqref="U126">
    <cfRule type="containsText" dxfId="102" priority="128" operator="containsText" text="RECHAZADA">
      <formula>NOT(ISERROR(SEARCH("RECHAZADA",U126)))</formula>
    </cfRule>
    <cfRule type="beginsWith" dxfId="101" priority="127" operator="beginsWith" text="VALIDA">
      <formula>LEFT(U126,LEN("VALIDA"))="VALIDA"</formula>
    </cfRule>
  </conditionalFormatting>
  <conditionalFormatting sqref="V16">
    <cfRule type="containsBlanks" dxfId="100" priority="35">
      <formula>LEN(TRIM(V16))=0</formula>
    </cfRule>
  </conditionalFormatting>
  <conditionalFormatting sqref="V18">
    <cfRule type="containsBlanks" dxfId="99" priority="61">
      <formula>LEN(TRIM(V18))=0</formula>
    </cfRule>
  </conditionalFormatting>
  <conditionalFormatting sqref="V20">
    <cfRule type="containsBlanks" dxfId="98" priority="51">
      <formula>LEN(TRIM(V20))=0</formula>
    </cfRule>
  </conditionalFormatting>
  <conditionalFormatting sqref="V24:V25">
    <cfRule type="containsBlanks" dxfId="97" priority="46">
      <formula>LEN(TRIM(V24))=0</formula>
    </cfRule>
  </conditionalFormatting>
  <conditionalFormatting sqref="V27">
    <cfRule type="containsBlanks" dxfId="96" priority="60">
      <formula>LEN(TRIM(V27))=0</formula>
    </cfRule>
  </conditionalFormatting>
  <conditionalFormatting sqref="V29:V31">
    <cfRule type="containsBlanks" dxfId="95" priority="58">
      <formula>LEN(TRIM(V29))=0</formula>
    </cfRule>
  </conditionalFormatting>
  <conditionalFormatting sqref="V33">
    <cfRule type="containsBlanks" dxfId="94" priority="59">
      <formula>LEN(TRIM(V33))=0</formula>
    </cfRule>
  </conditionalFormatting>
  <conditionalFormatting sqref="V36">
    <cfRule type="containsBlanks" dxfId="93" priority="50">
      <formula>LEN(TRIM(V36))=0</formula>
    </cfRule>
  </conditionalFormatting>
  <conditionalFormatting sqref="V38">
    <cfRule type="containsBlanks" dxfId="92" priority="49">
      <formula>LEN(TRIM(V38))=0</formula>
    </cfRule>
  </conditionalFormatting>
  <conditionalFormatting sqref="V40">
    <cfRule type="containsBlanks" dxfId="91" priority="48">
      <formula>LEN(TRIM(V40))=0</formula>
    </cfRule>
  </conditionalFormatting>
  <conditionalFormatting sqref="V43:V44">
    <cfRule type="containsBlanks" dxfId="90" priority="56">
      <formula>LEN(TRIM(V43))=0</formula>
    </cfRule>
  </conditionalFormatting>
  <conditionalFormatting sqref="V47:V53">
    <cfRule type="containsBlanks" dxfId="89" priority="55">
      <formula>LEN(TRIM(V47))=0</formula>
    </cfRule>
  </conditionalFormatting>
  <conditionalFormatting sqref="V55">
    <cfRule type="containsBlanks" dxfId="88" priority="57">
      <formula>LEN(TRIM(V55))=0</formula>
    </cfRule>
  </conditionalFormatting>
  <conditionalFormatting sqref="V58">
    <cfRule type="containsBlanks" dxfId="87" priority="54">
      <formula>LEN(TRIM(V58))=0</formula>
    </cfRule>
  </conditionalFormatting>
  <conditionalFormatting sqref="V61">
    <cfRule type="containsBlanks" dxfId="86" priority="53">
      <formula>LEN(TRIM(V61))=0</formula>
    </cfRule>
  </conditionalFormatting>
  <conditionalFormatting sqref="V63:V64">
    <cfRule type="containsBlanks" dxfId="85" priority="52">
      <formula>LEN(TRIM(V63))=0</formula>
    </cfRule>
  </conditionalFormatting>
  <conditionalFormatting sqref="V67">
    <cfRule type="containsBlanks" dxfId="84" priority="47">
      <formula>LEN(TRIM(V67))=0</formula>
    </cfRule>
  </conditionalFormatting>
  <conditionalFormatting sqref="V71">
    <cfRule type="containsBlanks" dxfId="83" priority="34">
      <formula>LEN(TRIM(V71))=0</formula>
    </cfRule>
  </conditionalFormatting>
  <conditionalFormatting sqref="V73">
    <cfRule type="containsBlanks" dxfId="82" priority="36">
      <formula>LEN(TRIM(V73))=0</formula>
    </cfRule>
  </conditionalFormatting>
  <conditionalFormatting sqref="V77">
    <cfRule type="containsBlanks" dxfId="81" priority="45">
      <formula>LEN(TRIM(V77))=0</formula>
    </cfRule>
  </conditionalFormatting>
  <conditionalFormatting sqref="V80:V83">
    <cfRule type="containsBlanks" dxfId="80" priority="39">
      <formula>LEN(TRIM(V80))=0</formula>
    </cfRule>
  </conditionalFormatting>
  <conditionalFormatting sqref="V85">
    <cfRule type="containsBlanks" dxfId="79" priority="44">
      <formula>LEN(TRIM(V85))=0</formula>
    </cfRule>
  </conditionalFormatting>
  <conditionalFormatting sqref="V87:V89">
    <cfRule type="containsBlanks" dxfId="78" priority="37">
      <formula>LEN(TRIM(V87))=0</formula>
    </cfRule>
  </conditionalFormatting>
  <conditionalFormatting sqref="V91">
    <cfRule type="containsBlanks" dxfId="77" priority="43">
      <formula>LEN(TRIM(V91))=0</formula>
    </cfRule>
  </conditionalFormatting>
  <conditionalFormatting sqref="V94">
    <cfRule type="containsBlanks" dxfId="76" priority="42">
      <formula>LEN(TRIM(V94))=0</formula>
    </cfRule>
  </conditionalFormatting>
  <conditionalFormatting sqref="V97:V99">
    <cfRule type="containsBlanks" dxfId="75" priority="33">
      <formula>LEN(TRIM(V97))=0</formula>
    </cfRule>
  </conditionalFormatting>
  <conditionalFormatting sqref="V101:V102">
    <cfRule type="containsBlanks" dxfId="74" priority="38">
      <formula>LEN(TRIM(V101))=0</formula>
    </cfRule>
  </conditionalFormatting>
  <conditionalFormatting sqref="V105:V106">
    <cfRule type="containsBlanks" dxfId="73" priority="41">
      <formula>LEN(TRIM(V105))=0</formula>
    </cfRule>
  </conditionalFormatting>
  <conditionalFormatting sqref="V109">
    <cfRule type="containsBlanks" dxfId="72" priority="40">
      <formula>LEN(TRIM(V109))=0</formula>
    </cfRule>
  </conditionalFormatting>
  <conditionalFormatting sqref="W16">
    <cfRule type="cellIs" dxfId="71" priority="32" operator="greaterThan">
      <formula>$E16</formula>
    </cfRule>
  </conditionalFormatting>
  <conditionalFormatting sqref="W18">
    <cfRule type="cellIs" dxfId="70" priority="31" operator="greaterThan">
      <formula>$E18</formula>
    </cfRule>
  </conditionalFormatting>
  <conditionalFormatting sqref="W20">
    <cfRule type="cellIs" dxfId="69" priority="30" operator="greaterThan">
      <formula>$E20</formula>
    </cfRule>
  </conditionalFormatting>
  <conditionalFormatting sqref="W24:W25">
    <cfRule type="cellIs" dxfId="68" priority="29" operator="greaterThan">
      <formula>$E24</formula>
    </cfRule>
  </conditionalFormatting>
  <conditionalFormatting sqref="W27">
    <cfRule type="cellIs" dxfId="67" priority="28" operator="greaterThan">
      <formula>$E27</formula>
    </cfRule>
  </conditionalFormatting>
  <conditionalFormatting sqref="W29:W31">
    <cfRule type="cellIs" dxfId="66" priority="27" operator="greaterThan">
      <formula>$E29</formula>
    </cfRule>
  </conditionalFormatting>
  <conditionalFormatting sqref="W33">
    <cfRule type="cellIs" dxfId="65" priority="26" operator="greaterThan">
      <formula>$E33</formula>
    </cfRule>
  </conditionalFormatting>
  <conditionalFormatting sqref="W36">
    <cfRule type="cellIs" dxfId="64" priority="25" operator="greaterThan">
      <formula>$E36</formula>
    </cfRule>
  </conditionalFormatting>
  <conditionalFormatting sqref="W38">
    <cfRule type="cellIs" dxfId="63" priority="24" operator="greaterThan">
      <formula>$E38</formula>
    </cfRule>
  </conditionalFormatting>
  <conditionalFormatting sqref="W40">
    <cfRule type="cellIs" dxfId="62" priority="23" operator="greaterThan">
      <formula>$E40</formula>
    </cfRule>
  </conditionalFormatting>
  <conditionalFormatting sqref="W43:W44">
    <cfRule type="cellIs" dxfId="61" priority="22" operator="greaterThan">
      <formula>$E43</formula>
    </cfRule>
  </conditionalFormatting>
  <conditionalFormatting sqref="W47:W53">
    <cfRule type="cellIs" dxfId="60" priority="21" operator="greaterThan">
      <formula>$E47</formula>
    </cfRule>
  </conditionalFormatting>
  <conditionalFormatting sqref="W55">
    <cfRule type="cellIs" dxfId="59" priority="20" operator="greaterThan">
      <formula>$E55</formula>
    </cfRule>
  </conditionalFormatting>
  <conditionalFormatting sqref="W58">
    <cfRule type="cellIs" dxfId="58" priority="19" operator="greaterThan">
      <formula>$E58</formula>
    </cfRule>
  </conditionalFormatting>
  <conditionalFormatting sqref="W61">
    <cfRule type="cellIs" dxfId="57" priority="18" operator="greaterThan">
      <formula>$E61</formula>
    </cfRule>
  </conditionalFormatting>
  <conditionalFormatting sqref="W63:W64">
    <cfRule type="cellIs" dxfId="56" priority="17" operator="greaterThan">
      <formula>$E63</formula>
    </cfRule>
  </conditionalFormatting>
  <conditionalFormatting sqref="W67">
    <cfRule type="cellIs" dxfId="55" priority="16" operator="greaterThan">
      <formula>$E67</formula>
    </cfRule>
  </conditionalFormatting>
  <conditionalFormatting sqref="W71">
    <cfRule type="cellIs" dxfId="54" priority="15" operator="greaterThan">
      <formula>$E71</formula>
    </cfRule>
  </conditionalFormatting>
  <conditionalFormatting sqref="W73">
    <cfRule type="cellIs" dxfId="53" priority="14" operator="greaterThan">
      <formula>$E73</formula>
    </cfRule>
  </conditionalFormatting>
  <conditionalFormatting sqref="W77">
    <cfRule type="cellIs" dxfId="52" priority="13" operator="greaterThan">
      <formula>$E77</formula>
    </cfRule>
  </conditionalFormatting>
  <conditionalFormatting sqref="W80:W83">
    <cfRule type="cellIs" dxfId="51" priority="11" operator="greaterThan">
      <formula>$E80</formula>
    </cfRule>
  </conditionalFormatting>
  <conditionalFormatting sqref="W85">
    <cfRule type="cellIs" dxfId="50" priority="10" operator="greaterThan">
      <formula>$E85</formula>
    </cfRule>
  </conditionalFormatting>
  <conditionalFormatting sqref="W87:W89">
    <cfRule type="cellIs" dxfId="49" priority="9" operator="greaterThan">
      <formula>$E87</formula>
    </cfRule>
  </conditionalFormatting>
  <conditionalFormatting sqref="W91">
    <cfRule type="cellIs" dxfId="48" priority="8" operator="greaterThan">
      <formula>$E91</formula>
    </cfRule>
  </conditionalFormatting>
  <conditionalFormatting sqref="W94">
    <cfRule type="cellIs" dxfId="47" priority="7" operator="greaterThan">
      <formula>$E94</formula>
    </cfRule>
  </conditionalFormatting>
  <conditionalFormatting sqref="W97:W99">
    <cfRule type="cellIs" dxfId="46" priority="6" operator="greaterThan">
      <formula>$E97</formula>
    </cfRule>
  </conditionalFormatting>
  <conditionalFormatting sqref="W101:W102">
    <cfRule type="cellIs" dxfId="45" priority="5" operator="greaterThan">
      <formula>$E101</formula>
    </cfRule>
  </conditionalFormatting>
  <conditionalFormatting sqref="W105:W106">
    <cfRule type="cellIs" dxfId="44" priority="4" operator="greaterThan">
      <formula>$E105</formula>
    </cfRule>
  </conditionalFormatting>
  <conditionalFormatting sqref="W109">
    <cfRule type="cellIs" dxfId="43" priority="3" operator="greaterThan">
      <formula>$E109</formula>
    </cfRule>
  </conditionalFormatting>
  <conditionalFormatting sqref="W117:W118 W120:W121">
    <cfRule type="cellIs" dxfId="42" priority="64" operator="greaterThan">
      <formula>$E117</formula>
    </cfRule>
  </conditionalFormatting>
  <conditionalFormatting sqref="W126">
    <cfRule type="beginsWith" dxfId="41" priority="66" operator="beginsWith" text="HABIL">
      <formula>LEFT(W126,LEN("HABIL"))="HABIL"</formula>
    </cfRule>
    <cfRule type="beginsWith" dxfId="40" priority="67" operator="beginsWith" text="NO">
      <formula>LEFT(W126,LEN("NO"))="NO"</formula>
    </cfRule>
  </conditionalFormatting>
  <conditionalFormatting sqref="X125">
    <cfRule type="cellIs" dxfId="39" priority="65" operator="equal">
      <formula>"NO CUMPLE"</formula>
    </cfRule>
  </conditionalFormatting>
  <conditionalFormatting sqref="X126">
    <cfRule type="containsText" dxfId="38" priority="63" operator="containsText" text="RECHAZADA">
      <formula>NOT(ISERROR(SEARCH("RECHAZADA",X126)))</formula>
    </cfRule>
    <cfRule type="beginsWith" dxfId="37" priority="62" operator="beginsWith" text="VALIDA">
      <formula>LEFT(X126,LEN("VALIDA"))="VALIDA"</formula>
    </cfRule>
  </conditionalFormatting>
  <dataValidations count="1">
    <dataValidation type="list" allowBlank="1" showInputMessage="1" showErrorMessage="1" sqref="I125 U125 R125 O125 L125 X125" xr:uid="{00000000-0002-0000-0300-000000000000}">
      <formula1>$A$128:$A$129</formula1>
    </dataValidation>
  </dataValidations>
  <pageMargins left="0.78740157480314965" right="0.78740157480314965" top="0.39370078740157483" bottom="0.59055118110236227" header="0" footer="0"/>
  <pageSetup paperSize="512" scale="27" fitToHeight="0" orientation="landscape" r:id="rId1"/>
  <headerFooter alignWithMargins="0">
    <oddFooter>&amp;RPágina &amp;P de &amp;N</oddFooter>
  </headerFooter>
  <colBreaks count="1" manualBreakCount="1">
    <brk id="12" max="220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2:BW205"/>
  <sheetViews>
    <sheetView zoomScale="85" zoomScaleNormal="85" zoomScaleSheetLayoutView="80" workbookViewId="0">
      <selection activeCell="F26" sqref="F26"/>
    </sheetView>
  </sheetViews>
  <sheetFormatPr baseColWidth="10" defaultColWidth="11.453125" defaultRowHeight="12.5"/>
  <cols>
    <col min="1" max="1" width="4.81640625" style="81" customWidth="1"/>
    <col min="2" max="2" width="42.1796875" style="80" customWidth="1"/>
    <col min="3" max="3" width="18.54296875" style="80" customWidth="1"/>
    <col min="4" max="4" width="17.7265625" style="80" customWidth="1"/>
    <col min="5" max="7" width="14.1796875" style="80" customWidth="1"/>
    <col min="8" max="8" width="17.54296875" style="80" customWidth="1"/>
    <col min="9" max="9" width="26.81640625" style="87" customWidth="1"/>
    <col min="10" max="10" width="25.1796875" style="179" customWidth="1"/>
    <col min="11" max="16384" width="11.453125" style="80"/>
  </cols>
  <sheetData>
    <row r="2" spans="1:74" ht="15" customHeight="1"/>
    <row r="6" spans="1:74" s="83" customFormat="1" ht="13">
      <c r="A6" s="375" t="str">
        <f>+PROPONENTES!A6</f>
        <v>SECRETARÍA DE GESTIÓN Y CONTROL TERRITORIAL</v>
      </c>
      <c r="B6" s="375"/>
      <c r="C6" s="375"/>
      <c r="D6" s="375"/>
      <c r="E6" s="375"/>
      <c r="F6" s="375"/>
      <c r="G6" s="375"/>
      <c r="H6" s="375"/>
      <c r="I6" s="375"/>
      <c r="J6" s="181"/>
    </row>
    <row r="7" spans="1:74" s="83" customFormat="1" ht="6" customHeight="1">
      <c r="J7" s="181"/>
    </row>
    <row r="8" spans="1:74" s="83" customFormat="1" ht="13">
      <c r="A8" s="376" t="str">
        <f>PROPONENTES!A8</f>
        <v>SELECCIÓN ABREVIADA DE MENOR CUANTÍA No. 9015314</v>
      </c>
      <c r="B8" s="376"/>
      <c r="C8" s="376"/>
      <c r="D8" s="376"/>
      <c r="E8" s="376"/>
      <c r="F8" s="376"/>
      <c r="G8" s="376"/>
      <c r="H8" s="376"/>
      <c r="I8" s="376"/>
      <c r="J8" s="181"/>
    </row>
    <row r="9" spans="1:74" s="83" customFormat="1" ht="6" customHeight="1">
      <c r="J9" s="181"/>
    </row>
    <row r="10" spans="1:74" s="83" customFormat="1" ht="13">
      <c r="A10" s="374" t="str">
        <f>PROPONENTES!A10:C10</f>
        <v>"Construir obras complementarias del alcantarillado de la centralidad del corregimiento San Sebastián de Palmitas"</v>
      </c>
      <c r="B10" s="374"/>
      <c r="C10" s="374"/>
      <c r="D10" s="374"/>
      <c r="E10" s="374"/>
      <c r="F10" s="374"/>
      <c r="G10" s="374"/>
      <c r="H10" s="374"/>
      <c r="I10" s="424"/>
      <c r="J10" s="181"/>
    </row>
    <row r="11" spans="1:74" s="83" customFormat="1" ht="17.25" customHeight="1" thickBot="1">
      <c r="A11" s="88"/>
      <c r="B11" s="88"/>
      <c r="C11" s="88"/>
      <c r="D11" s="88"/>
      <c r="E11" s="88"/>
      <c r="F11" s="88"/>
      <c r="G11" s="88"/>
      <c r="H11" s="88"/>
      <c r="I11" s="88"/>
      <c r="J11" s="181"/>
    </row>
    <row r="12" spans="1:74" s="83" customFormat="1" ht="17.25" customHeight="1" thickBot="1">
      <c r="A12" s="88"/>
      <c r="B12" s="199" t="s">
        <v>58</v>
      </c>
      <c r="C12" s="200">
        <f>'Formulario 1'!F117</f>
        <v>522182486</v>
      </c>
      <c r="H12" s="88"/>
      <c r="I12" s="88"/>
      <c r="J12" s="181"/>
    </row>
    <row r="13" spans="1:74" s="83" customFormat="1" ht="17.25" customHeight="1" thickBot="1">
      <c r="A13" s="88"/>
      <c r="B13" s="201" t="s">
        <v>101</v>
      </c>
      <c r="C13" s="202">
        <f>+'Formulario 1'!F122</f>
        <v>0.53</v>
      </c>
      <c r="H13" s="91"/>
      <c r="I13" s="88"/>
      <c r="J13" s="181"/>
    </row>
    <row r="14" spans="1:74" s="83" customFormat="1" ht="16" thickBot="1">
      <c r="A14" s="84"/>
      <c r="B14" s="84"/>
      <c r="C14" s="84"/>
      <c r="D14" s="84"/>
      <c r="E14" s="84"/>
      <c r="F14" s="84"/>
      <c r="G14" s="84"/>
      <c r="H14" s="84"/>
      <c r="I14" s="85"/>
      <c r="J14" s="181"/>
      <c r="BV14" s="83">
        <v>0.05</v>
      </c>
    </row>
    <row r="15" spans="1:74" s="82" customFormat="1" ht="26.25" customHeight="1">
      <c r="A15" s="377" t="s">
        <v>2</v>
      </c>
      <c r="B15" s="420" t="s">
        <v>50</v>
      </c>
      <c r="C15" s="420" t="s">
        <v>102</v>
      </c>
      <c r="D15" s="420"/>
      <c r="E15" s="420"/>
      <c r="F15" s="420"/>
      <c r="G15" s="426" t="s">
        <v>100</v>
      </c>
      <c r="H15" s="420" t="s">
        <v>63</v>
      </c>
      <c r="I15" s="422" t="s">
        <v>52</v>
      </c>
      <c r="J15" s="180"/>
      <c r="BV15" s="82">
        <v>0.31919999999999998</v>
      </c>
    </row>
    <row r="16" spans="1:74" s="82" customFormat="1" ht="37.5" customHeight="1" thickBot="1">
      <c r="A16" s="425"/>
      <c r="B16" s="421"/>
      <c r="C16" s="157" t="s">
        <v>56</v>
      </c>
      <c r="D16" s="157" t="s">
        <v>57</v>
      </c>
      <c r="E16" s="157" t="s">
        <v>54</v>
      </c>
      <c r="F16" s="157" t="s">
        <v>55</v>
      </c>
      <c r="G16" s="427"/>
      <c r="H16" s="421"/>
      <c r="I16" s="423"/>
      <c r="J16" s="180"/>
      <c r="BD16" s="82">
        <v>0.33279999999999998</v>
      </c>
    </row>
    <row r="17" spans="1:17" s="86" customFormat="1">
      <c r="A17" s="158">
        <v>1</v>
      </c>
      <c r="B17" s="358" t="str">
        <f>LOOKUP(A17,PROPONENTES!A:A,PROPONENTES!B:B)</f>
        <v>C.T. 2 CONSTRUCCIONES S.A.S</v>
      </c>
      <c r="C17" s="361">
        <f>IF(OR(H17="INHABILITADO",H17="RECHAZADA"),"",LOOKUP(A17,'Formulario 1'!$11:$11,'Formulario 1'!$124:$124))</f>
        <v>509000000.17900002</v>
      </c>
      <c r="D17" s="159">
        <f>IF(OR(H17="INHABILITADO",H17="RECHAZADA"),"",LOOKUP(A17,'Formulario 1'!$11:$11,'Formulario 1'!$117:$117))</f>
        <v>509000000.30000001</v>
      </c>
      <c r="E17" s="159">
        <f>IF(OR(H17="INHABILITADO",H17="RECHAZADA"),"",C17-D17)</f>
        <v>-0.12099999189376831</v>
      </c>
      <c r="F17" s="160">
        <f>IF(OR(H17="INHABILITADO",H17="RECHAZADA"),"-",ABS(E17/C17))</f>
        <v>2.3772100560160361E-10</v>
      </c>
      <c r="G17" s="160">
        <f>IF(OR(H17="INHABILITADO",H17="RECHAZADA"),"",1-D17/$C$12)</f>
        <v>2.5244978629942016E-2</v>
      </c>
      <c r="H17" s="334" t="str">
        <f>+LOOKUP(A17,'Formulario 1'!$11:$11,'Formulario 1'!$126:$126)</f>
        <v>VALIDA</v>
      </c>
      <c r="I17" s="331"/>
      <c r="J17" s="178"/>
      <c r="Q17" s="86">
        <v>164837211.18000001</v>
      </c>
    </row>
    <row r="18" spans="1:17" s="86" customFormat="1" ht="50">
      <c r="A18" s="109">
        <v>2</v>
      </c>
      <c r="B18" s="359" t="str">
        <f>LOOKUP(A18,PROPONENTES!A:A,PROPONENTES!B:B)</f>
        <v>CONSORCIO OBRAS MC (COINAR - CONSULTORES INGENIEROS Y ARQUITECTOS LTDA (70%) y MATMAR CONSTRUCCIONES S.A.S. (30%))</v>
      </c>
      <c r="C18" s="362">
        <f ca="1">IF(OR(H18="INHABILITADO",H18="RECHAZADA"),"",LOOKUP(A18,'Formulario 1'!$11:$11,'Formulario 1'!$124:$124))</f>
        <v>502810882</v>
      </c>
      <c r="D18" s="122">
        <f ca="1">IF(OR(H18="INHABILITADO",H18="RECHAZADA"),"",LOOKUP(A18,'Formulario 1'!$11:$11,'Formulario 1'!$117:$117))</f>
        <v>502810882</v>
      </c>
      <c r="E18" s="122">
        <f t="shared" ref="E18:E22" ca="1" si="0">IF(OR(H18="INHABILITADO",H18="RECHAZADA"),"",C18-D18)</f>
        <v>0</v>
      </c>
      <c r="F18" s="123">
        <f t="shared" ref="F18:F22" ca="1" si="1">IF(OR(H18="INHABILITADO",H18="RECHAZADA"),"-",ABS(E18/C18))</f>
        <v>0</v>
      </c>
      <c r="G18" s="123">
        <f t="shared" ref="G18:G22" ca="1" si="2">IF(OR(H18="INHABILITADO",H18="RECHAZADA"),"",1-D18/$C$12)</f>
        <v>3.7097383614662305E-2</v>
      </c>
      <c r="H18" s="335" t="str">
        <f ca="1">+LOOKUP(A18,'Formulario 1'!$11:$11,'Formulario 1'!$126:$126)</f>
        <v>VALIDA</v>
      </c>
      <c r="I18" s="332"/>
      <c r="J18" s="178"/>
      <c r="Q18" s="86">
        <v>7795274</v>
      </c>
    </row>
    <row r="19" spans="1:17" s="86" customFormat="1">
      <c r="A19" s="109">
        <v>3</v>
      </c>
      <c r="B19" s="359" t="str">
        <f>LOOKUP(A19,PROPONENTES!A:A,PROPONENTES!B:B)</f>
        <v>MEGACONSTRUCCIONES Y EQUIPOS S.A.S</v>
      </c>
      <c r="C19" s="362" t="str">
        <f ca="1">IF(OR(H19="INHABILITADO",H19="RECHAZADA"),"",LOOKUP(A19,'Formulario 1'!$11:$11,'Formulario 1'!$124:$124))</f>
        <v/>
      </c>
      <c r="D19" s="122" t="str">
        <f ca="1">IF(OR(H19="INHABILITADO",H19="RECHAZADA"),"",LOOKUP(A19,'Formulario 1'!$11:$11,'Formulario 1'!$117:$117))</f>
        <v/>
      </c>
      <c r="E19" s="122" t="str">
        <f t="shared" ca="1" si="0"/>
        <v/>
      </c>
      <c r="F19" s="123" t="str">
        <f t="shared" ca="1" si="1"/>
        <v>-</v>
      </c>
      <c r="G19" s="123" t="str">
        <f t="shared" ca="1" si="2"/>
        <v/>
      </c>
      <c r="H19" s="335" t="str">
        <f ca="1">+LOOKUP(A19,'Formulario 1'!$11:$11,'Formulario 1'!$126:$126)</f>
        <v>INHABILITADO</v>
      </c>
      <c r="I19" s="332"/>
      <c r="J19" s="178"/>
      <c r="Q19" s="86">
        <v>14628450</v>
      </c>
    </row>
    <row r="20" spans="1:17" s="86" customFormat="1" ht="25">
      <c r="A20" s="109">
        <v>4</v>
      </c>
      <c r="B20" s="359" t="str">
        <f>LOOKUP(A20,PROPONENTES!A:A,PROPONENTES!B:B)</f>
        <v>EMPRESA ASOCIATIVA DE TRABAJO UNIDOS AL FUTURO</v>
      </c>
      <c r="C20" s="362" t="str">
        <f ca="1">IF(OR(H20="INHABILITADO",H20="RECHAZADA"),"",LOOKUP(A20,'Formulario 1'!$11:$11,'Formulario 1'!$124:$124))</f>
        <v/>
      </c>
      <c r="D20" s="122" t="str">
        <f ca="1">IF(OR(H20="INHABILITADO",H20="RECHAZADA"),"",LOOKUP(A20,'Formulario 1'!$11:$11,'Formulario 1'!$117:$117))</f>
        <v/>
      </c>
      <c r="E20" s="122" t="str">
        <f t="shared" ca="1" si="0"/>
        <v/>
      </c>
      <c r="F20" s="123" t="str">
        <f t="shared" ca="1" si="1"/>
        <v>-</v>
      </c>
      <c r="G20" s="123" t="str">
        <f t="shared" ca="1" si="2"/>
        <v/>
      </c>
      <c r="H20" s="335" t="str">
        <f ca="1">+LOOKUP(A20,'Formulario 1'!$11:$11,'Formulario 1'!$126:$126)</f>
        <v>INHABILITADO</v>
      </c>
      <c r="I20" s="332"/>
      <c r="J20" s="178"/>
      <c r="Q20" s="86">
        <v>1976279</v>
      </c>
    </row>
    <row r="21" spans="1:17" s="86" customFormat="1">
      <c r="A21" s="109">
        <v>5</v>
      </c>
      <c r="B21" s="359" t="str">
        <f>LOOKUP(A21,PROPONENTES!A:A,PROPONENTES!B:B)</f>
        <v>DYA INGENIERIA SAS</v>
      </c>
      <c r="C21" s="362" t="str">
        <f>IF(OR(H21="INHABILITADO",H21="RECHAZADA"),"",LOOKUP(A21,'Formulario 1'!$11:$11,'Formulario 1'!$124:$124))</f>
        <v/>
      </c>
      <c r="D21" s="122" t="str">
        <f>IF(OR(H21="INHABILITADO",H21="RECHAZADA"),"",LOOKUP(A21,'Formulario 1'!$11:$11,'Formulario 1'!$117:$117))</f>
        <v/>
      </c>
      <c r="E21" s="122" t="str">
        <f>IF(OR(H21="INHABILITADO",H21="RECHAZADA"),"",C21-D21)</f>
        <v/>
      </c>
      <c r="F21" s="123" t="str">
        <f>IF(OR(H21="INHABILITADO",H21="RECHAZADA"),"-",ABS(E21/C21))</f>
        <v>-</v>
      </c>
      <c r="G21" s="123" t="str">
        <f t="shared" si="2"/>
        <v/>
      </c>
      <c r="H21" s="335" t="str">
        <f>+LOOKUP(A21,'Formulario 1'!$11:$11,'Formulario 1'!$126:$126)</f>
        <v>RECHAZADA</v>
      </c>
      <c r="I21" s="332"/>
      <c r="J21" s="178"/>
      <c r="Q21" s="86">
        <v>500250820.18000001</v>
      </c>
    </row>
    <row r="22" spans="1:17" s="86" customFormat="1" ht="13" thickBot="1">
      <c r="A22" s="110">
        <v>6</v>
      </c>
      <c r="B22" s="360" t="str">
        <f>LOOKUP(A22,PROPONENTES!A:A,PROPONENTES!B:B)</f>
        <v>ESTORAQUES 20 SAS</v>
      </c>
      <c r="C22" s="363" t="str">
        <f ca="1">IF(OR(H22="INHABILITADO",H22="RECHAZADA"),"",LOOKUP(A22,'Formulario 1'!$11:$11,'Formulario 1'!$124:$124))</f>
        <v/>
      </c>
      <c r="D22" s="124" t="str">
        <f ca="1">IF(OR(H22="INHABILITADO",H22="RECHAZADA"),"",LOOKUP(A22,'Formulario 1'!$11:$11,'Formulario 1'!$117:$117))</f>
        <v/>
      </c>
      <c r="E22" s="124" t="str">
        <f t="shared" ca="1" si="0"/>
        <v/>
      </c>
      <c r="F22" s="125" t="str">
        <f t="shared" ca="1" si="1"/>
        <v>-</v>
      </c>
      <c r="G22" s="125" t="str">
        <f t="shared" ca="1" si="2"/>
        <v/>
      </c>
      <c r="H22" s="336" t="str">
        <f ca="1">+LOOKUP(A22,'Formulario 1'!$11:$11,'Formulario 1'!$126:$126)</f>
        <v>INHABILITADO</v>
      </c>
      <c r="I22" s="333"/>
      <c r="J22" s="178"/>
    </row>
    <row r="105" spans="14:17">
      <c r="Q105" s="80">
        <v>149531</v>
      </c>
    </row>
    <row r="106" spans="14:17">
      <c r="Q106" s="80">
        <v>25015</v>
      </c>
    </row>
    <row r="109" spans="14:17">
      <c r="N109" s="80">
        <v>16000000</v>
      </c>
      <c r="Q109" s="80">
        <v>16114640.140000001</v>
      </c>
    </row>
    <row r="113" spans="15:18">
      <c r="O113" s="80">
        <v>162459247</v>
      </c>
      <c r="R113" s="80">
        <v>164837211.18000001</v>
      </c>
    </row>
    <row r="114" spans="15:18">
      <c r="O114" s="80">
        <v>7795274</v>
      </c>
      <c r="R114" s="80">
        <v>7795274</v>
      </c>
    </row>
    <row r="115" spans="15:18">
      <c r="O115" s="80">
        <v>14628450</v>
      </c>
      <c r="R115" s="80">
        <v>14628450</v>
      </c>
    </row>
    <row r="116" spans="15:18">
      <c r="O116" s="80">
        <v>1976279</v>
      </c>
      <c r="R116" s="80">
        <v>1976279</v>
      </c>
    </row>
    <row r="119" spans="15:18">
      <c r="O119" s="80">
        <v>0.45</v>
      </c>
      <c r="R119" s="80">
        <v>0.46</v>
      </c>
    </row>
    <row r="120" spans="15:18">
      <c r="O120" s="80">
        <v>0.02</v>
      </c>
      <c r="R120" s="80">
        <v>0.02</v>
      </c>
    </row>
    <row r="121" spans="15:18">
      <c r="O121" s="80">
        <v>0.05</v>
      </c>
      <c r="R121" s="80">
        <v>0.05</v>
      </c>
    </row>
    <row r="124" spans="15:18">
      <c r="O124" s="80">
        <v>499280879</v>
      </c>
      <c r="R124" s="80">
        <v>500250820.18000001</v>
      </c>
    </row>
    <row r="158" spans="57:57">
      <c r="BE158" s="80">
        <v>136799075</v>
      </c>
    </row>
    <row r="159" spans="57:57">
      <c r="BE159" s="80">
        <v>40725683</v>
      </c>
    </row>
    <row r="160" spans="57:57">
      <c r="BE160" s="80">
        <v>17174520</v>
      </c>
    </row>
    <row r="163" spans="57:57">
      <c r="BE163" s="80">
        <v>0.26279999999999998</v>
      </c>
    </row>
    <row r="164" spans="57:57">
      <c r="BE164" s="80">
        <v>0.02</v>
      </c>
    </row>
    <row r="165" spans="57:57">
      <c r="BE165" s="80">
        <v>0.05</v>
      </c>
    </row>
    <row r="168" spans="57:57">
      <c r="BE168" s="80">
        <v>4373328392</v>
      </c>
    </row>
    <row r="184" spans="75:75">
      <c r="BW184" s="80">
        <v>137949891</v>
      </c>
    </row>
    <row r="185" spans="75:75">
      <c r="BW185" s="80">
        <v>74049068</v>
      </c>
    </row>
    <row r="186" spans="75:75">
      <c r="BW186" s="80">
        <v>23933588</v>
      </c>
    </row>
    <row r="189" spans="75:75">
      <c r="BW189" s="80">
        <v>0.2492</v>
      </c>
    </row>
    <row r="190" spans="75:75">
      <c r="BW190" s="80">
        <v>0.02</v>
      </c>
    </row>
    <row r="191" spans="75:75">
      <c r="BW191" s="80">
        <v>0.05</v>
      </c>
    </row>
    <row r="194" spans="18:75">
      <c r="BW194" s="80">
        <v>3728512532</v>
      </c>
    </row>
    <row r="195" spans="18:75">
      <c r="R195" s="80">
        <v>100916887</v>
      </c>
    </row>
    <row r="196" spans="18:75">
      <c r="R196" s="80">
        <v>47384013</v>
      </c>
    </row>
    <row r="197" spans="18:75">
      <c r="R197" s="80">
        <v>19059362</v>
      </c>
    </row>
    <row r="200" spans="18:75">
      <c r="R200" s="80">
        <v>0.2107</v>
      </c>
    </row>
    <row r="201" spans="18:75">
      <c r="R201" s="80">
        <v>1E-3</v>
      </c>
    </row>
    <row r="202" spans="18:75">
      <c r="R202" s="80">
        <v>6.9000000000000006E-2</v>
      </c>
    </row>
    <row r="205" spans="18:75">
      <c r="R205" s="80">
        <v>3122642464</v>
      </c>
    </row>
  </sheetData>
  <sheetProtection algorithmName="SHA-512" hashValue="11ltu3wnJK53eU6P9mAkRXTjMyD5WifByeRKQoibeWIB/gkV2LOHJmWT4LU0BpAnMZbTJRaguveO/ylJ5MpMiQ==" saltValue="2enRD45hVTbZC+969sBMZA==" spinCount="100000" sheet="1" objects="1" scenarios="1"/>
  <autoFilter ref="A16:I22" xr:uid="{00000000-0009-0000-0000-000004000000}"/>
  <mergeCells count="9">
    <mergeCell ref="H15:H16"/>
    <mergeCell ref="I15:I16"/>
    <mergeCell ref="A6:I6"/>
    <mergeCell ref="A10:I10"/>
    <mergeCell ref="A8:I8"/>
    <mergeCell ref="A15:A16"/>
    <mergeCell ref="B15:B16"/>
    <mergeCell ref="C15:F15"/>
    <mergeCell ref="G15:G16"/>
  </mergeCells>
  <conditionalFormatting sqref="F17:F22">
    <cfRule type="cellIs" priority="3" stopIfTrue="1" operator="equal">
      <formula>"-"</formula>
    </cfRule>
    <cfRule type="cellIs" dxfId="36" priority="11" operator="greaterThanOrEqual">
      <formula>0.05</formula>
    </cfRule>
  </conditionalFormatting>
  <conditionalFormatting sqref="G17:G22">
    <cfRule type="expression" dxfId="35" priority="1">
      <formula>$H17="RECHAZADA"</formula>
    </cfRule>
    <cfRule type="expression" dxfId="34" priority="2">
      <formula>$H17="INHABILITADO"</formula>
    </cfRule>
  </conditionalFormatting>
  <conditionalFormatting sqref="H17:H22">
    <cfRule type="containsText" dxfId="33" priority="8" operator="containsText" text="NO CUMPLE">
      <formula>NOT(ISERROR(SEARCH("NO CUMPLE",H17)))</formula>
    </cfRule>
  </conditionalFormatting>
  <printOptions horizontalCentered="1" verticalCentered="1"/>
  <pageMargins left="0.78740157480314965" right="0.78740157480314965" top="0.78740157480314965" bottom="0.78740157480314965" header="0" footer="0"/>
  <pageSetup scale="61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A19"/>
  <sheetViews>
    <sheetView view="pageBreakPreview" topLeftCell="B1" zoomScaleNormal="100" zoomScaleSheetLayoutView="100" workbookViewId="0">
      <pane ySplit="13" topLeftCell="A14" activePane="bottomLeft" state="frozen"/>
      <selection activeCell="E24" sqref="E24"/>
      <selection pane="bottomLeft" activeCell="E24" sqref="E24"/>
    </sheetView>
  </sheetViews>
  <sheetFormatPr baseColWidth="10" defaultColWidth="11.453125" defaultRowHeight="12.5"/>
  <cols>
    <col min="1" max="1" width="4.81640625" style="81" customWidth="1"/>
    <col min="2" max="2" width="42" style="80" customWidth="1"/>
    <col min="3" max="3" width="14.1796875" style="80" customWidth="1"/>
    <col min="4" max="4" width="14" style="80" customWidth="1"/>
    <col min="5" max="7" width="15.26953125" style="80" customWidth="1"/>
    <col min="8" max="8" width="11.453125" style="80" customWidth="1"/>
    <col min="9" max="9" width="15.54296875" style="80" customWidth="1"/>
    <col min="10" max="10" width="13.7265625" style="80" customWidth="1"/>
    <col min="11" max="15" width="16.26953125" style="80" customWidth="1"/>
    <col min="16" max="16" width="12" style="80" customWidth="1"/>
    <col min="17" max="17" width="9.54296875" style="80" customWidth="1"/>
    <col min="18" max="18" width="17.54296875" style="80" customWidth="1"/>
    <col min="19" max="19" width="26" style="87" customWidth="1"/>
    <col min="20" max="24" width="11.453125" style="80"/>
    <col min="25" max="25" width="13.453125" style="80" customWidth="1"/>
    <col min="26" max="26" width="11.453125" style="80"/>
    <col min="27" max="27" width="13.453125" style="80" customWidth="1"/>
    <col min="28" max="16384" width="11.453125" style="80"/>
  </cols>
  <sheetData>
    <row r="2" spans="1:27" ht="15.75" customHeight="1">
      <c r="U2" s="80" t="s">
        <v>67</v>
      </c>
    </row>
    <row r="3" spans="1:27">
      <c r="U3" s="80" t="s">
        <v>68</v>
      </c>
    </row>
    <row r="6" spans="1:27" s="83" customFormat="1" ht="13">
      <c r="A6" s="374" t="str">
        <f>+PROPONENTES!A6</f>
        <v>SECRETARÍA DE GESTIÓN Y CONTROL TERRITORIAL</v>
      </c>
      <c r="B6" s="375"/>
      <c r="C6" s="375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</row>
    <row r="7" spans="1:27" s="83" customFormat="1" ht="7.5" customHeight="1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</row>
    <row r="8" spans="1:27" s="83" customFormat="1" ht="13">
      <c r="A8" s="376" t="str">
        <f>PROPONENTES!A8</f>
        <v>SELECCIÓN ABREVIADA DE MENOR CUANTÍA No. 9015314</v>
      </c>
      <c r="B8" s="376"/>
      <c r="C8" s="376"/>
      <c r="D8" s="376"/>
      <c r="E8" s="376"/>
      <c r="F8" s="376"/>
      <c r="G8" s="376"/>
      <c r="H8" s="376"/>
      <c r="I8" s="376"/>
      <c r="J8" s="376"/>
      <c r="K8" s="376"/>
      <c r="L8" s="376"/>
      <c r="M8" s="376"/>
      <c r="N8" s="376"/>
      <c r="O8" s="376"/>
      <c r="P8" s="376"/>
      <c r="Q8" s="376"/>
      <c r="R8" s="376"/>
      <c r="S8" s="376"/>
    </row>
    <row r="9" spans="1:27" s="83" customFormat="1" ht="7.5" customHeight="1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</row>
    <row r="10" spans="1:27" s="83" customFormat="1" ht="13">
      <c r="A10" s="374" t="str">
        <f>PROPONENTES!A10</f>
        <v>"Construir obras complementarias del alcantarillado de la centralidad del corregimiento San Sebastián de Palmitas"</v>
      </c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374"/>
      <c r="P10" s="374"/>
      <c r="Q10" s="374"/>
      <c r="R10" s="374"/>
      <c r="S10" s="424"/>
    </row>
    <row r="11" spans="1:27" s="83" customFormat="1" ht="7.5" customHeight="1">
      <c r="A11" s="89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</row>
    <row r="12" spans="1:27" s="82" customFormat="1" ht="12" customHeight="1">
      <c r="A12" s="429"/>
      <c r="B12" s="428" t="s">
        <v>50</v>
      </c>
      <c r="C12" s="428" t="s">
        <v>81</v>
      </c>
      <c r="D12" s="428" t="s">
        <v>76</v>
      </c>
      <c r="E12" s="428" t="s">
        <v>77</v>
      </c>
      <c r="F12" s="428" t="s">
        <v>80</v>
      </c>
      <c r="G12" s="428" t="s">
        <v>64</v>
      </c>
      <c r="H12" s="428" t="s">
        <v>61</v>
      </c>
      <c r="I12" s="428"/>
      <c r="J12" s="428"/>
      <c r="K12" s="428"/>
      <c r="L12" s="428"/>
      <c r="M12" s="428"/>
      <c r="N12" s="428"/>
      <c r="O12" s="428"/>
      <c r="P12" s="428"/>
      <c r="Q12" s="428" t="s">
        <v>75</v>
      </c>
      <c r="R12" s="428" t="s">
        <v>79</v>
      </c>
      <c r="S12" s="428" t="s">
        <v>52</v>
      </c>
    </row>
    <row r="13" spans="1:27" s="82" customFormat="1" ht="51" customHeight="1">
      <c r="A13" s="430"/>
      <c r="B13" s="421"/>
      <c r="C13" s="421"/>
      <c r="D13" s="421"/>
      <c r="E13" s="421"/>
      <c r="F13" s="421"/>
      <c r="G13" s="421"/>
      <c r="H13" s="157" t="s">
        <v>59</v>
      </c>
      <c r="I13" s="157" t="s">
        <v>268</v>
      </c>
      <c r="J13" s="157" t="s">
        <v>269</v>
      </c>
      <c r="K13" s="157" t="s">
        <v>62</v>
      </c>
      <c r="L13" s="113" t="s">
        <v>127</v>
      </c>
      <c r="M13" s="113" t="s">
        <v>128</v>
      </c>
      <c r="N13" s="164" t="s">
        <v>111</v>
      </c>
      <c r="O13" s="164" t="s">
        <v>112</v>
      </c>
      <c r="P13" s="157" t="s">
        <v>60</v>
      </c>
      <c r="Q13" s="421"/>
      <c r="R13" s="421"/>
      <c r="S13" s="421"/>
      <c r="W13" s="113" t="s">
        <v>268</v>
      </c>
      <c r="X13" s="113" t="s">
        <v>269</v>
      </c>
      <c r="Y13" s="113" t="s">
        <v>62</v>
      </c>
      <c r="Z13" s="113" t="s">
        <v>127</v>
      </c>
      <c r="AA13" s="113" t="s">
        <v>128</v>
      </c>
    </row>
    <row r="14" spans="1:27" s="86" customFormat="1">
      <c r="A14" s="121">
        <v>1</v>
      </c>
      <c r="B14" s="114" t="str">
        <f>LOOKUP(A14,PROPONENTES!A:A,PROPONENTES!B:B)</f>
        <v>C.T. 2 CONSTRUCCIONES S.A.S</v>
      </c>
      <c r="C14" s="115" t="s">
        <v>67</v>
      </c>
      <c r="D14" s="115" t="s">
        <v>67</v>
      </c>
      <c r="E14" s="115" t="s">
        <v>67</v>
      </c>
      <c r="F14" s="115" t="str">
        <f ca="1">IF(COUNTIF(C14:F14,"CUMPLE")=3,"HABILITADO","INHABILITADO")</f>
        <v>HABILITADO</v>
      </c>
      <c r="G14" s="115" t="str">
        <f>+CORRECCIÓN!H17</f>
        <v>VALIDA</v>
      </c>
      <c r="H14" s="165">
        <f ca="1">IFERROR(LOOKUP(A14,PRECIO!$A$38:$A$44,PRECIO!$D$38:$D$44),"")</f>
        <v>691.72955581664746</v>
      </c>
      <c r="I14" s="117">
        <f ca="1">IF(AND($F14="HABILITADO",$G14="VALIDA"),W14,"")</f>
        <v>190</v>
      </c>
      <c r="J14" s="117">
        <f ca="1">IF(AND($F14="HABILITADO",$G14="VALIDA"),X14,"")</f>
        <v>10</v>
      </c>
      <c r="K14" s="117">
        <f ca="1">IF(AND($F14="HABILITADO",$G14="VALIDA"),Y14,"")</f>
        <v>100</v>
      </c>
      <c r="L14" s="117">
        <f ca="1">IF(AND($F14="HABILITADO",$G14="VALIDA"),Z14,"")</f>
        <v>0</v>
      </c>
      <c r="M14" s="117">
        <f ca="1">IF(AND($F14="HABILITADO",$G14="VALIDA"),AA14,"")</f>
        <v>0</v>
      </c>
      <c r="N14" s="117">
        <v>0</v>
      </c>
      <c r="O14" s="117">
        <v>0</v>
      </c>
      <c r="P14" s="116">
        <f ca="1">IF(H14="","",SUM(H14:O14))</f>
        <v>991.72955581664746</v>
      </c>
      <c r="Q14" s="118">
        <f ca="1">IF(OR(R14="RECHAZADO",R14="INHABILITADO"),"",COUNTIF($P$14:$P$19,"&gt;="&amp;P14))</f>
        <v>2</v>
      </c>
      <c r="R14" s="118" t="str">
        <f ca="1">IF(P14=MAX($P$14:$P$19),"GANADOR",IF(G14="RECHAZADA","RECHAZADA",IF(F14="HABILITADO","HABILITADO","INHABILITADO")))</f>
        <v>HABILITADO</v>
      </c>
      <c r="S14" s="119"/>
      <c r="W14" s="120">
        <v>190</v>
      </c>
      <c r="X14" s="120">
        <v>10</v>
      </c>
      <c r="Y14" s="120">
        <v>100</v>
      </c>
      <c r="Z14" s="120"/>
      <c r="AA14" s="120"/>
    </row>
    <row r="15" spans="1:27" s="86" customFormat="1" ht="52">
      <c r="A15" s="121">
        <v>2</v>
      </c>
      <c r="B15" s="114" t="str">
        <f>LOOKUP(A15,PROPONENTES!A:A,PROPONENTES!B:B)</f>
        <v>CONSORCIO OBRAS MC (COINAR - CONSULTORES INGENIEROS Y ARQUITECTOS LTDA (70%) y MATMAR CONSTRUCCIONES S.A.S. (30%))</v>
      </c>
      <c r="C15" s="115" t="s">
        <v>67</v>
      </c>
      <c r="D15" s="115" t="s">
        <v>67</v>
      </c>
      <c r="E15" s="115" t="s">
        <v>67</v>
      </c>
      <c r="F15" s="115" t="str">
        <f t="shared" ref="F15:F18" ca="1" si="0">IF(COUNTIF(C15:F15,"CUMPLE")=3,"HABILITADO","INHABILITADO")</f>
        <v>HABILITADO</v>
      </c>
      <c r="G15" s="115" t="str">
        <f ca="1">+CORRECCIÓN!H18</f>
        <v>VALIDA</v>
      </c>
      <c r="H15" s="165">
        <f ca="1">IFERROR(LOOKUP(A15,PRECIO!$A$38:$A$44,PRECIO!$D$38:$D$44),"")</f>
        <v>696</v>
      </c>
      <c r="I15" s="117">
        <f t="shared" ref="I15:I18" ca="1" si="1">IF(AND($F15="HABILITADO",$G15="VALIDA"),W15,"")</f>
        <v>190</v>
      </c>
      <c r="J15" s="117">
        <f t="shared" ref="J15:J18" ca="1" si="2">IF(AND($F15="HABILITADO",$G15="VALIDA"),X15,"")</f>
        <v>10</v>
      </c>
      <c r="K15" s="117">
        <f t="shared" ref="K15:K18" ca="1" si="3">IF(AND($F15="HABILITADO",$G15="VALIDA"),Y15,"")</f>
        <v>100</v>
      </c>
      <c r="L15" s="117">
        <f t="shared" ref="L15:L18" ca="1" si="4">IF(AND($F15="HABILITADO",$G15="VALIDA"),Z15,"")</f>
        <v>0</v>
      </c>
      <c r="M15" s="117">
        <f t="shared" ref="M15:M18" ca="1" si="5">IF(AND($F15="HABILITADO",$G15="VALIDA"),AA15,"")</f>
        <v>0</v>
      </c>
      <c r="N15" s="117">
        <v>0</v>
      </c>
      <c r="O15" s="117">
        <v>0</v>
      </c>
      <c r="P15" s="116">
        <f t="shared" ref="P15:P18" ca="1" si="6">IF(H15="","",SUM(H15:O15))</f>
        <v>996</v>
      </c>
      <c r="Q15" s="118">
        <f t="shared" ref="Q15:Q19" ca="1" si="7">IF(OR(R15="RECHAZADO",R15="INHABILITADO"),"",COUNTIF($P$14:$P$19,"&gt;="&amp;P15))</f>
        <v>1</v>
      </c>
      <c r="R15" s="118" t="str">
        <f t="shared" ref="R15:R19" ca="1" si="8">IF(P15=MAX($P$14:$P$19),"GANADOR",IF(G15="RECHAZADA","RECHAZADA",IF(F15="HABILITADO","HABILITADO","INHABILITADO")))</f>
        <v>GANADOR</v>
      </c>
      <c r="S15" s="119"/>
      <c r="W15" s="120">
        <v>190</v>
      </c>
      <c r="X15" s="120">
        <v>10</v>
      </c>
      <c r="Y15" s="120">
        <v>100</v>
      </c>
      <c r="Z15" s="120"/>
      <c r="AA15" s="120"/>
    </row>
    <row r="16" spans="1:27" s="86" customFormat="1">
      <c r="A16" s="121">
        <v>3</v>
      </c>
      <c r="B16" s="114" t="str">
        <f>LOOKUP(A16,PROPONENTES!A:A,PROPONENTES!B:B)</f>
        <v>MEGACONSTRUCCIONES Y EQUIPOS S.A.S</v>
      </c>
      <c r="C16" s="115" t="s">
        <v>67</v>
      </c>
      <c r="D16" s="115" t="s">
        <v>68</v>
      </c>
      <c r="E16" s="115" t="s">
        <v>67</v>
      </c>
      <c r="F16" s="115" t="str">
        <f t="shared" ca="1" si="0"/>
        <v>INHABILITADO</v>
      </c>
      <c r="G16" s="372" t="str">
        <f ca="1">+CORRECCIÓN!H19</f>
        <v>INHABILITADO</v>
      </c>
      <c r="H16" s="165" t="str">
        <f ca="1">IFERROR(LOOKUP(A16,PRECIO!$A$38:$A$44,PRECIO!$D$38:$D$44),"")</f>
        <v/>
      </c>
      <c r="I16" s="117" t="str">
        <f t="shared" ca="1" si="1"/>
        <v/>
      </c>
      <c r="J16" s="117" t="str">
        <f t="shared" ca="1" si="2"/>
        <v/>
      </c>
      <c r="K16" s="117" t="str">
        <f t="shared" ca="1" si="3"/>
        <v/>
      </c>
      <c r="L16" s="117" t="str">
        <f t="shared" ca="1" si="4"/>
        <v/>
      </c>
      <c r="M16" s="117" t="str">
        <f t="shared" ca="1" si="5"/>
        <v/>
      </c>
      <c r="N16" s="117">
        <v>0</v>
      </c>
      <c r="O16" s="117">
        <v>0</v>
      </c>
      <c r="P16" s="116" t="str">
        <f t="shared" ca="1" si="6"/>
        <v/>
      </c>
      <c r="Q16" s="118" t="str">
        <f t="shared" ca="1" si="7"/>
        <v/>
      </c>
      <c r="R16" s="118" t="str">
        <f t="shared" ca="1" si="8"/>
        <v>INHABILITADO</v>
      </c>
      <c r="S16" s="119"/>
      <c r="W16" s="120">
        <v>0</v>
      </c>
      <c r="X16" s="120">
        <v>0</v>
      </c>
      <c r="Y16" s="120">
        <v>0</v>
      </c>
      <c r="Z16" s="120"/>
      <c r="AA16" s="120"/>
    </row>
    <row r="17" spans="1:27" s="86" customFormat="1" ht="25">
      <c r="A17" s="121">
        <v>4</v>
      </c>
      <c r="B17" s="114" t="str">
        <f>LOOKUP(A17,PROPONENTES!A:A,PROPONENTES!B:B)</f>
        <v>EMPRESA ASOCIATIVA DE TRABAJO UNIDOS AL FUTURO</v>
      </c>
      <c r="C17" s="115" t="s">
        <v>67</v>
      </c>
      <c r="D17" s="115" t="s">
        <v>68</v>
      </c>
      <c r="E17" s="115" t="s">
        <v>67</v>
      </c>
      <c r="F17" s="115" t="str">
        <f t="shared" ca="1" si="0"/>
        <v>INHABILITADO</v>
      </c>
      <c r="G17" s="372" t="str">
        <f ca="1">+CORRECCIÓN!H20</f>
        <v>INHABILITADO</v>
      </c>
      <c r="H17" s="165" t="str">
        <f ca="1">IFERROR(LOOKUP(A17,PRECIO!$A$38:$A$44,PRECIO!$D$38:$D$44),"")</f>
        <v/>
      </c>
      <c r="I17" s="117" t="str">
        <f t="shared" ca="1" si="1"/>
        <v/>
      </c>
      <c r="J17" s="117" t="str">
        <f t="shared" ca="1" si="2"/>
        <v/>
      </c>
      <c r="K17" s="117" t="str">
        <f t="shared" ca="1" si="3"/>
        <v/>
      </c>
      <c r="L17" s="117" t="str">
        <f t="shared" ca="1" si="4"/>
        <v/>
      </c>
      <c r="M17" s="117" t="str">
        <f t="shared" ca="1" si="5"/>
        <v/>
      </c>
      <c r="N17" s="117">
        <v>0</v>
      </c>
      <c r="O17" s="117">
        <v>0</v>
      </c>
      <c r="P17" s="116" t="str">
        <f t="shared" ca="1" si="6"/>
        <v/>
      </c>
      <c r="Q17" s="118" t="str">
        <f t="shared" ca="1" si="7"/>
        <v/>
      </c>
      <c r="R17" s="118" t="str">
        <f t="shared" ca="1" si="8"/>
        <v>INHABILITADO</v>
      </c>
      <c r="S17" s="119"/>
      <c r="W17" s="120">
        <v>190</v>
      </c>
      <c r="X17" s="120">
        <v>10</v>
      </c>
      <c r="Y17" s="120">
        <v>100</v>
      </c>
      <c r="Z17" s="120"/>
      <c r="AA17" s="120"/>
    </row>
    <row r="18" spans="1:27" s="86" customFormat="1" ht="140.5">
      <c r="A18" s="121">
        <v>5</v>
      </c>
      <c r="B18" s="114" t="str">
        <f>LOOKUP(A18,PROPONENTES!A:A,PROPONENTES!B:B)</f>
        <v>DYA INGENIERIA SAS</v>
      </c>
      <c r="C18" s="115" t="s">
        <v>68</v>
      </c>
      <c r="D18" s="115" t="s">
        <v>68</v>
      </c>
      <c r="E18" s="115" t="s">
        <v>67</v>
      </c>
      <c r="F18" s="115" t="str">
        <f t="shared" ca="1" si="0"/>
        <v>INHABILITADO</v>
      </c>
      <c r="G18" s="372" t="str">
        <f>+CORRECCIÓN!H21</f>
        <v>RECHAZADA</v>
      </c>
      <c r="H18" s="165" t="str">
        <f>IFERROR(LOOKUP(A18,PRECIO!$A$38:$A$44,PRECIO!$D$38:$D$44),"")</f>
        <v/>
      </c>
      <c r="I18" s="117" t="str">
        <f t="shared" ca="1" si="1"/>
        <v/>
      </c>
      <c r="J18" s="117" t="str">
        <f t="shared" ca="1" si="2"/>
        <v/>
      </c>
      <c r="K18" s="117" t="str">
        <f t="shared" ca="1" si="3"/>
        <v/>
      </c>
      <c r="L18" s="117" t="str">
        <f t="shared" ca="1" si="4"/>
        <v/>
      </c>
      <c r="M18" s="117" t="str">
        <f t="shared" ca="1" si="5"/>
        <v/>
      </c>
      <c r="N18" s="117">
        <v>0</v>
      </c>
      <c r="O18" s="117">
        <v>0</v>
      </c>
      <c r="P18" s="116" t="str">
        <f t="shared" si="6"/>
        <v/>
      </c>
      <c r="Q18" s="118">
        <f t="shared" ca="1" si="7"/>
        <v>0</v>
      </c>
      <c r="R18" s="118" t="str">
        <f t="shared" ca="1" si="8"/>
        <v>RECHAZADA</v>
      </c>
      <c r="S18" s="119" t="s">
        <v>270</v>
      </c>
      <c r="W18" s="120">
        <v>190</v>
      </c>
      <c r="X18" s="120">
        <v>0</v>
      </c>
      <c r="Y18" s="120">
        <v>100</v>
      </c>
      <c r="Z18" s="120"/>
      <c r="AA18" s="120"/>
    </row>
    <row r="19" spans="1:27" s="86" customFormat="1" ht="75">
      <c r="A19" s="121">
        <v>6</v>
      </c>
      <c r="B19" s="114" t="str">
        <f>LOOKUP(A19,PROPONENTES!A:A,PROPONENTES!B:B)</f>
        <v>ESTORAQUES 20 SAS</v>
      </c>
      <c r="C19" s="115" t="s">
        <v>68</v>
      </c>
      <c r="D19" s="115" t="s">
        <v>67</v>
      </c>
      <c r="E19" s="115" t="s">
        <v>68</v>
      </c>
      <c r="F19" s="115" t="str">
        <f t="shared" ref="F19" ca="1" si="9">IF(COUNTIF(C19:F19,"CUMPLE")=3,"HABILITADO","INHABILITADO")</f>
        <v>INHABILITADO</v>
      </c>
      <c r="G19" s="372" t="str">
        <f ca="1">+CORRECCIÓN!H22</f>
        <v>INHABILITADO</v>
      </c>
      <c r="H19" s="165" t="str">
        <f ca="1">IFERROR(LOOKUP(A19,PRECIO!$A$38:$A$44,PRECIO!$D$38:$D$44),"")</f>
        <v/>
      </c>
      <c r="I19" s="117" t="str">
        <f t="shared" ref="I19" ca="1" si="10">IF(AND($F19="HABILITADO",$G19="VALIDA"),W19,"")</f>
        <v/>
      </c>
      <c r="J19" s="117" t="str">
        <f t="shared" ref="J19" ca="1" si="11">IF(AND($F19="HABILITADO",$G19="VALIDA"),X19,"")</f>
        <v/>
      </c>
      <c r="K19" s="117" t="str">
        <f t="shared" ref="K19" ca="1" si="12">IF(AND($F19="HABILITADO",$G19="VALIDA"),Y19,"")</f>
        <v/>
      </c>
      <c r="L19" s="117" t="str">
        <f t="shared" ref="L19" ca="1" si="13">IF(AND($F19="HABILITADO",$G19="VALIDA"),Z19,"")</f>
        <v/>
      </c>
      <c r="M19" s="117" t="str">
        <f t="shared" ref="M19" ca="1" si="14">IF(AND($F19="HABILITADO",$G19="VALIDA"),AA19,"")</f>
        <v/>
      </c>
      <c r="N19" s="117">
        <v>0</v>
      </c>
      <c r="O19" s="117">
        <v>0</v>
      </c>
      <c r="P19" s="116" t="str">
        <f t="shared" ref="P19" ca="1" si="15">IF(H19="","",SUM(H19:O19))</f>
        <v/>
      </c>
      <c r="Q19" s="118" t="str">
        <f t="shared" ca="1" si="7"/>
        <v/>
      </c>
      <c r="R19" s="118" t="str">
        <f t="shared" ca="1" si="8"/>
        <v>INHABILITADO</v>
      </c>
      <c r="S19" s="373" t="s">
        <v>271</v>
      </c>
      <c r="W19" s="120">
        <v>190</v>
      </c>
      <c r="X19" s="120">
        <v>0</v>
      </c>
      <c r="Y19" s="120">
        <v>100</v>
      </c>
      <c r="Z19" s="120"/>
      <c r="AA19" s="120"/>
    </row>
  </sheetData>
  <sheetProtection algorithmName="SHA-512" hashValue="ROjjRXiRrORwyA4AR8eipmaxrjwU0ccjhbV/6lsHqXxmJluAywEIv+wLDxrtyO7+Y2sEpfjjsMKX5tX8Lf5fXA==" saltValue="ioVbJDc74dIXGejbIUVuzg==" spinCount="100000" sheet="1" objects="1" scenarios="1"/>
  <autoFilter ref="A12:S19" xr:uid="{00000000-0009-0000-0000-000005000000}"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</autoFilter>
  <mergeCells count="14">
    <mergeCell ref="F12:F13"/>
    <mergeCell ref="R12:R13"/>
    <mergeCell ref="H12:P12"/>
    <mergeCell ref="A6:S6"/>
    <mergeCell ref="A10:S10"/>
    <mergeCell ref="A8:S8"/>
    <mergeCell ref="A12:A13"/>
    <mergeCell ref="B12:B13"/>
    <mergeCell ref="C12:C13"/>
    <mergeCell ref="S12:S13"/>
    <mergeCell ref="Q12:Q13"/>
    <mergeCell ref="D12:D13"/>
    <mergeCell ref="E12:E13"/>
    <mergeCell ref="G12:G13"/>
  </mergeCells>
  <conditionalFormatting sqref="A14:E19 G14:G19 I14:Q19">
    <cfRule type="expression" dxfId="32" priority="5078">
      <formula>$G14="NO CUMPLE"</formula>
    </cfRule>
    <cfRule type="expression" dxfId="31" priority="5080">
      <formula>$P14=MAX($P$14:$P$19)</formula>
    </cfRule>
  </conditionalFormatting>
  <conditionalFormatting sqref="A14:E19 G14:G19 I14:R19">
    <cfRule type="expression" dxfId="30" priority="5079">
      <formula>$R14="INHABILITADO"</formula>
    </cfRule>
  </conditionalFormatting>
  <conditionalFormatting sqref="F14:F19 H14:H19">
    <cfRule type="expression" dxfId="29" priority="5096">
      <formula>$T14="RECHAZADA"</formula>
    </cfRule>
    <cfRule type="expression" dxfId="28" priority="5097">
      <formula>$T14="INHABILITADO"</formula>
    </cfRule>
    <cfRule type="expression" dxfId="27" priority="5098">
      <formula>$R14=MAX($R$14:$R$43)</formula>
    </cfRule>
  </conditionalFormatting>
  <conditionalFormatting sqref="R14:R19">
    <cfRule type="expression" dxfId="26" priority="5108">
      <formula>$R14="RECHAZADA"</formula>
    </cfRule>
    <cfRule type="expression" dxfId="25" priority="5110">
      <formula>$P14=MAX($P$14:$P$43)</formula>
    </cfRule>
  </conditionalFormatting>
  <dataValidations count="1">
    <dataValidation type="list" allowBlank="1" showInputMessage="1" showErrorMessage="1" sqref="C14:E19" xr:uid="{00000000-0002-0000-0500-000000000000}">
      <formula1>$U$2:$U$3</formula1>
    </dataValidation>
  </dataValidations>
  <printOptions horizontalCentered="1"/>
  <pageMargins left="0.19685039370078741" right="0.19685039370078741" top="0.59055118110236227" bottom="0.78740157480314965" header="0" footer="0"/>
  <pageSetup scale="42" orientation="landscape" r:id="rId1"/>
  <headerFooter alignWithMargins="0">
    <oddFooter>&amp;CPágina &amp;P de 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44"/>
  <sheetViews>
    <sheetView view="pageBreakPreview" zoomScaleNormal="100" zoomScaleSheetLayoutView="100" workbookViewId="0">
      <selection activeCell="E24" sqref="E24"/>
    </sheetView>
  </sheetViews>
  <sheetFormatPr baseColWidth="10" defaultColWidth="11.453125" defaultRowHeight="14"/>
  <cols>
    <col min="1" max="1" width="10.54296875" style="278" customWidth="1"/>
    <col min="2" max="2" width="58" style="277" customWidth="1"/>
    <col min="3" max="3" width="49.26953125" style="277" customWidth="1"/>
    <col min="4" max="4" width="14.54296875" style="277" customWidth="1"/>
    <col min="5" max="5" width="24" style="277" customWidth="1"/>
    <col min="6" max="6" width="3.26953125" style="277" customWidth="1"/>
    <col min="7" max="7" width="4" style="277" customWidth="1"/>
    <col min="8" max="8" width="19.1796875" style="277" customWidth="1"/>
    <col min="9" max="9" width="19.54296875" style="277" customWidth="1"/>
    <col min="10" max="10" width="16.453125" style="277" customWidth="1"/>
    <col min="11" max="11" width="11.453125" style="277"/>
    <col min="12" max="12" width="18.26953125" style="277" bestFit="1" customWidth="1"/>
    <col min="13" max="13" width="17" style="277" customWidth="1"/>
    <col min="14" max="29" width="11.453125" style="277"/>
    <col min="30" max="16384" width="11.453125" style="214"/>
  </cols>
  <sheetData>
    <row r="1" spans="1:29" ht="20.25" customHeight="1">
      <c r="A1" s="213"/>
      <c r="B1" s="213"/>
      <c r="C1" s="213"/>
      <c r="D1" s="213"/>
      <c r="E1" s="213"/>
      <c r="F1" s="213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</row>
    <row r="2" spans="1:29">
      <c r="A2" s="213"/>
      <c r="B2" s="213"/>
      <c r="C2" s="213"/>
      <c r="D2" s="213"/>
      <c r="E2" s="213"/>
      <c r="F2" s="213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</row>
    <row r="3" spans="1:29">
      <c r="A3" s="213"/>
      <c r="B3" s="213"/>
      <c r="C3" s="213"/>
      <c r="D3" s="213"/>
      <c r="E3" s="213"/>
      <c r="F3" s="213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</row>
    <row r="4" spans="1:29" ht="15.5">
      <c r="A4" s="215"/>
      <c r="B4" s="215"/>
      <c r="C4" s="215"/>
      <c r="D4" s="215"/>
      <c r="E4" s="215"/>
      <c r="F4" s="213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</row>
    <row r="5" spans="1:29" ht="15" customHeight="1">
      <c r="A5" s="432" t="s">
        <v>82</v>
      </c>
      <c r="B5" s="432"/>
      <c r="C5" s="432"/>
      <c r="D5" s="432"/>
      <c r="E5" s="216"/>
      <c r="F5" s="90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</row>
    <row r="6" spans="1:29">
      <c r="A6" s="432" t="str">
        <f>+PROPONENTES!A8</f>
        <v>SELECCIÓN ABREVIADA DE MENOR CUANTÍA No. 9015314</v>
      </c>
      <c r="B6" s="432"/>
      <c r="C6" s="432"/>
      <c r="D6" s="432"/>
      <c r="E6" s="90"/>
      <c r="F6" s="90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</row>
    <row r="7" spans="1:29" ht="6.75" customHeight="1">
      <c r="A7" s="217"/>
      <c r="B7" s="213"/>
      <c r="C7" s="213"/>
      <c r="D7" s="213"/>
      <c r="E7" s="213"/>
      <c r="F7" s="213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  <c r="Y7" s="214"/>
      <c r="Z7" s="214"/>
      <c r="AA7" s="214"/>
      <c r="AB7" s="214"/>
      <c r="AC7" s="214"/>
    </row>
    <row r="8" spans="1:29" ht="15" customHeight="1">
      <c r="A8" s="432" t="str">
        <f>+PROPONENTES!A10</f>
        <v>"Construir obras complementarias del alcantarillado de la centralidad del corregimiento San Sebastián de Palmitas"</v>
      </c>
      <c r="B8" s="432"/>
      <c r="C8" s="432"/>
      <c r="D8" s="432"/>
      <c r="E8" s="163"/>
      <c r="F8" s="90"/>
      <c r="G8" s="214"/>
      <c r="H8" s="214"/>
      <c r="I8" s="214"/>
      <c r="J8" s="214"/>
      <c r="K8" s="214"/>
      <c r="L8" s="214"/>
      <c r="M8" s="214"/>
      <c r="N8" s="214"/>
      <c r="O8" s="214"/>
      <c r="P8" s="214"/>
      <c r="Q8" s="214"/>
      <c r="R8" s="214"/>
      <c r="S8" s="214"/>
      <c r="T8" s="214"/>
      <c r="U8" s="214"/>
      <c r="V8" s="214"/>
      <c r="W8" s="214"/>
      <c r="X8" s="214"/>
      <c r="Y8" s="214"/>
      <c r="Z8" s="214"/>
      <c r="AA8" s="214"/>
      <c r="AB8" s="214"/>
      <c r="AC8" s="214"/>
    </row>
    <row r="9" spans="1:29" ht="6.75" customHeight="1">
      <c r="A9" s="218"/>
      <c r="B9" s="219"/>
      <c r="C9" s="219"/>
      <c r="D9" s="219"/>
      <c r="E9" s="219"/>
      <c r="F9" s="213"/>
      <c r="G9" s="214"/>
      <c r="H9" s="214"/>
      <c r="I9" s="214"/>
      <c r="J9" s="214"/>
      <c r="K9" s="214"/>
      <c r="L9" s="214"/>
      <c r="M9" s="214"/>
      <c r="N9" s="214"/>
      <c r="O9" s="214"/>
      <c r="P9" s="214"/>
      <c r="Q9" s="214"/>
      <c r="R9" s="214"/>
      <c r="S9" s="214"/>
      <c r="T9" s="214"/>
      <c r="U9" s="214"/>
      <c r="V9" s="214"/>
      <c r="W9" s="214"/>
      <c r="X9" s="214"/>
      <c r="Y9" s="214"/>
      <c r="Z9" s="214"/>
      <c r="AA9" s="214"/>
      <c r="AB9" s="214"/>
      <c r="AC9" s="214"/>
    </row>
    <row r="10" spans="1:29">
      <c r="A10" s="431" t="s">
        <v>59</v>
      </c>
      <c r="B10" s="431"/>
      <c r="C10" s="431"/>
      <c r="D10" s="431"/>
      <c r="E10" s="431"/>
      <c r="F10" s="90"/>
      <c r="G10" s="214"/>
      <c r="H10" s="214"/>
      <c r="I10" s="214"/>
      <c r="J10" s="214"/>
      <c r="K10" s="214"/>
      <c r="L10" s="214"/>
      <c r="M10" s="214"/>
      <c r="N10" s="214"/>
      <c r="O10" s="214"/>
      <c r="P10" s="214"/>
      <c r="Q10" s="214"/>
      <c r="R10" s="214"/>
      <c r="S10" s="214"/>
      <c r="T10" s="214"/>
      <c r="U10" s="214"/>
      <c r="V10" s="214"/>
      <c r="W10" s="214"/>
      <c r="X10" s="214"/>
      <c r="Y10" s="214"/>
      <c r="Z10" s="214"/>
      <c r="AA10" s="214"/>
      <c r="AB10" s="214"/>
      <c r="AC10" s="214"/>
    </row>
    <row r="11" spans="1:29" ht="6" customHeight="1" thickBot="1">
      <c r="A11" s="220"/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4"/>
      <c r="N11" s="214"/>
      <c r="O11" s="214"/>
      <c r="P11" s="214"/>
      <c r="Q11" s="214"/>
      <c r="R11" s="214"/>
      <c r="S11" s="214"/>
      <c r="T11" s="214"/>
      <c r="U11" s="214"/>
      <c r="V11" s="214"/>
      <c r="W11" s="214"/>
      <c r="X11" s="214"/>
      <c r="Y11" s="214"/>
      <c r="Z11" s="214"/>
      <c r="AA11" s="214"/>
      <c r="AB11" s="214"/>
      <c r="AC11" s="214"/>
    </row>
    <row r="12" spans="1:29">
      <c r="A12" s="220"/>
      <c r="B12" s="221" t="s">
        <v>78</v>
      </c>
      <c r="C12" s="222">
        <f>+'Formulario 1'!F117</f>
        <v>522182486</v>
      </c>
      <c r="D12" s="214"/>
      <c r="E12" s="223"/>
      <c r="F12" s="214"/>
      <c r="G12" s="214"/>
      <c r="H12" s="214"/>
      <c r="I12" s="214"/>
      <c r="J12" s="214"/>
      <c r="K12" s="214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</row>
    <row r="13" spans="1:29" ht="14.5" thickBot="1">
      <c r="A13" s="220"/>
      <c r="B13" s="224" t="s">
        <v>131</v>
      </c>
      <c r="C13" s="225">
        <v>4063.26</v>
      </c>
      <c r="D13" s="214"/>
      <c r="E13" s="226"/>
      <c r="F13" s="214"/>
      <c r="G13" s="214"/>
      <c r="H13" s="214"/>
      <c r="I13" s="214"/>
      <c r="J13" s="214"/>
      <c r="K13" s="214"/>
      <c r="L13" s="214"/>
      <c r="M13" s="214"/>
      <c r="N13" s="214"/>
      <c r="O13" s="214"/>
      <c r="P13" s="214"/>
      <c r="Q13" s="214"/>
      <c r="R13" s="214"/>
      <c r="S13" s="214"/>
      <c r="T13" s="214"/>
      <c r="U13" s="214"/>
      <c r="V13" s="214"/>
      <c r="W13" s="214"/>
      <c r="X13" s="214"/>
      <c r="Y13" s="214"/>
      <c r="Z13" s="214"/>
      <c r="AA13" s="214"/>
      <c r="AB13" s="214"/>
      <c r="AC13" s="214"/>
    </row>
    <row r="14" spans="1:29" ht="16.5" customHeight="1" thickBot="1">
      <c r="A14" s="220"/>
      <c r="B14" s="214"/>
      <c r="C14" s="214"/>
      <c r="D14" s="214"/>
      <c r="E14" s="214"/>
      <c r="F14" s="214"/>
      <c r="G14" s="214"/>
      <c r="H14" s="214"/>
      <c r="I14" s="214"/>
      <c r="J14" s="214"/>
      <c r="K14" s="214"/>
      <c r="L14" s="214"/>
      <c r="M14" s="214"/>
      <c r="N14" s="214"/>
      <c r="O14" s="214"/>
      <c r="P14" s="214"/>
      <c r="Q14" s="214"/>
      <c r="R14" s="214"/>
      <c r="S14" s="214"/>
      <c r="T14" s="214"/>
      <c r="U14" s="214"/>
      <c r="V14" s="214"/>
      <c r="W14" s="214"/>
      <c r="X14" s="214"/>
      <c r="Y14" s="214"/>
      <c r="Z14" s="214"/>
      <c r="AA14" s="214"/>
      <c r="AB14" s="214"/>
      <c r="AC14" s="214"/>
    </row>
    <row r="15" spans="1:29">
      <c r="A15" s="227" t="s">
        <v>69</v>
      </c>
      <c r="B15" s="228" t="s">
        <v>70</v>
      </c>
      <c r="C15" s="229" t="s">
        <v>103</v>
      </c>
      <c r="D15" s="230"/>
      <c r="E15" s="223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4"/>
      <c r="S15" s="214"/>
      <c r="T15" s="214"/>
      <c r="U15" s="214"/>
      <c r="V15" s="214"/>
      <c r="W15" s="214"/>
      <c r="X15" s="214"/>
      <c r="Y15" s="214"/>
      <c r="Z15" s="214"/>
      <c r="AA15" s="214"/>
      <c r="AB15" s="214"/>
      <c r="AC15" s="214"/>
    </row>
    <row r="16" spans="1:29">
      <c r="A16" s="166">
        <v>1</v>
      </c>
      <c r="B16" s="167" t="str">
        <f>LOOKUP(A16,PROPONENTES!A:A,PROPONENTES!B:B)</f>
        <v>C.T. 2 CONSTRUCCIONES S.A.S</v>
      </c>
      <c r="C16" s="231">
        <f>IF(CORRECCIÓN!H17="VALIDA",CORRECCIÓN!D17,"")</f>
        <v>509000000.30000001</v>
      </c>
      <c r="D16" s="232"/>
      <c r="E16" s="223"/>
      <c r="F16" s="214"/>
      <c r="G16" s="214"/>
      <c r="H16" s="214"/>
      <c r="I16" s="214"/>
      <c r="J16" s="214"/>
      <c r="K16" s="214"/>
      <c r="L16" s="214"/>
      <c r="M16" s="214"/>
      <c r="N16" s="214"/>
      <c r="O16" s="214"/>
      <c r="P16" s="214"/>
      <c r="Q16" s="214"/>
      <c r="R16" s="214"/>
      <c r="S16" s="214"/>
      <c r="T16" s="214"/>
      <c r="U16" s="214"/>
      <c r="V16" s="214"/>
      <c r="W16" s="214"/>
      <c r="X16" s="214"/>
      <c r="Y16" s="214"/>
      <c r="Z16" s="214"/>
      <c r="AA16" s="214"/>
      <c r="AB16" s="214"/>
      <c r="AC16" s="214"/>
    </row>
    <row r="17" spans="1:29" ht="42">
      <c r="A17" s="166">
        <v>2</v>
      </c>
      <c r="B17" s="167" t="str">
        <f>LOOKUP(A17,PROPONENTES!A:A,PROPONENTES!B:B)</f>
        <v>CONSORCIO OBRAS MC (COINAR - CONSULTORES INGENIEROS Y ARQUITECTOS LTDA (70%) y MATMAR CONSTRUCCIONES S.A.S. (30%))</v>
      </c>
      <c r="C17" s="231">
        <f ca="1">IF(CORRECCIÓN!H18="VALIDA",CORRECCIÓN!D18,"")</f>
        <v>502810882</v>
      </c>
      <c r="D17" s="232"/>
      <c r="E17" s="223"/>
      <c r="F17" s="214"/>
      <c r="G17" s="214"/>
      <c r="H17" s="214"/>
      <c r="I17" s="214"/>
      <c r="J17" s="214"/>
      <c r="K17" s="214"/>
      <c r="L17" s="214"/>
      <c r="M17" s="214"/>
      <c r="N17" s="214"/>
      <c r="O17" s="214"/>
      <c r="P17" s="214"/>
      <c r="Q17" s="214"/>
      <c r="R17" s="214"/>
      <c r="S17" s="214"/>
      <c r="T17" s="214"/>
      <c r="U17" s="214"/>
      <c r="V17" s="214"/>
      <c r="W17" s="214"/>
      <c r="X17" s="214"/>
      <c r="Y17" s="214"/>
      <c r="Z17" s="214"/>
      <c r="AA17" s="214"/>
      <c r="AB17" s="214"/>
      <c r="AC17" s="214"/>
    </row>
    <row r="18" spans="1:29">
      <c r="A18" s="166">
        <v>3</v>
      </c>
      <c r="B18" s="167" t="str">
        <f>LOOKUP(A18,PROPONENTES!A:A,PROPONENTES!B:B)</f>
        <v>MEGACONSTRUCCIONES Y EQUIPOS S.A.S</v>
      </c>
      <c r="C18" s="231" t="str">
        <f ca="1">IF(CORRECCIÓN!H19="VALIDA",CORRECCIÓN!D19,"")</f>
        <v/>
      </c>
      <c r="D18" s="232"/>
      <c r="E18" s="223"/>
      <c r="F18" s="214"/>
      <c r="G18" s="214"/>
      <c r="H18" s="214"/>
      <c r="I18" s="214"/>
      <c r="J18" s="214"/>
      <c r="K18" s="214"/>
      <c r="L18" s="214"/>
      <c r="M18" s="214"/>
      <c r="N18" s="214"/>
      <c r="O18" s="214"/>
      <c r="P18" s="214"/>
      <c r="Q18" s="214"/>
      <c r="R18" s="214"/>
      <c r="S18" s="214"/>
      <c r="T18" s="214"/>
      <c r="U18" s="214"/>
      <c r="V18" s="214"/>
      <c r="W18" s="214"/>
      <c r="X18" s="214"/>
      <c r="Y18" s="214"/>
      <c r="Z18" s="214"/>
      <c r="AA18" s="214"/>
      <c r="AB18" s="214"/>
      <c r="AC18" s="214"/>
    </row>
    <row r="19" spans="1:29" ht="28">
      <c r="A19" s="166">
        <v>4</v>
      </c>
      <c r="B19" s="167" t="str">
        <f>LOOKUP(A19,PROPONENTES!A:A,PROPONENTES!B:B)</f>
        <v>EMPRESA ASOCIATIVA DE TRABAJO UNIDOS AL FUTURO</v>
      </c>
      <c r="C19" s="231" t="str">
        <f ca="1">IF(CORRECCIÓN!H20="VALIDA",CORRECCIÓN!D20,"")</f>
        <v/>
      </c>
      <c r="D19" s="232"/>
      <c r="E19" s="223"/>
      <c r="F19" s="214"/>
      <c r="G19" s="214"/>
      <c r="H19" s="214"/>
      <c r="I19" s="214"/>
      <c r="J19" s="214"/>
      <c r="K19" s="214"/>
      <c r="L19" s="214"/>
      <c r="M19" s="214"/>
      <c r="N19" s="214"/>
      <c r="O19" s="214"/>
      <c r="P19" s="214"/>
      <c r="Q19" s="214"/>
      <c r="R19" s="214"/>
      <c r="S19" s="214"/>
      <c r="T19" s="214"/>
      <c r="U19" s="214"/>
      <c r="V19" s="214"/>
      <c r="W19" s="214"/>
      <c r="X19" s="214"/>
      <c r="Y19" s="214"/>
      <c r="Z19" s="214"/>
      <c r="AA19" s="214"/>
      <c r="AB19" s="214"/>
      <c r="AC19" s="214"/>
    </row>
    <row r="20" spans="1:29">
      <c r="A20" s="166">
        <v>5</v>
      </c>
      <c r="B20" s="167" t="str">
        <f>LOOKUP(A20,PROPONENTES!A:A,PROPONENTES!B:B)</f>
        <v>DYA INGENIERIA SAS</v>
      </c>
      <c r="C20" s="231" t="str">
        <f>IF(CORRECCIÓN!H21="VALIDA",CORRECCIÓN!D21,"")</f>
        <v/>
      </c>
      <c r="D20" s="232"/>
      <c r="E20" s="223"/>
      <c r="F20" s="214"/>
      <c r="G20" s="214"/>
      <c r="H20" s="214"/>
      <c r="I20" s="214"/>
      <c r="J20" s="214"/>
      <c r="K20" s="214"/>
      <c r="L20" s="214"/>
      <c r="M20" s="214"/>
      <c r="N20" s="214"/>
      <c r="O20" s="214"/>
      <c r="P20" s="214"/>
      <c r="Q20" s="214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</row>
    <row r="21" spans="1:29">
      <c r="A21" s="166">
        <v>6</v>
      </c>
      <c r="B21" s="167" t="str">
        <f>LOOKUP(A21,PROPONENTES!A:A,PROPONENTES!B:B)</f>
        <v>ESTORAQUES 20 SAS</v>
      </c>
      <c r="C21" s="231" t="str">
        <f ca="1">IF(CORRECCIÓN!H22="VALIDA",CORRECCIÓN!D22,"")</f>
        <v/>
      </c>
      <c r="D21" s="232"/>
      <c r="E21" s="223"/>
      <c r="F21" s="214"/>
      <c r="G21" s="214"/>
      <c r="H21" s="214"/>
      <c r="I21" s="214"/>
      <c r="J21" s="214"/>
      <c r="K21" s="214"/>
      <c r="L21" s="214"/>
      <c r="M21" s="214"/>
      <c r="N21" s="214"/>
      <c r="O21" s="214"/>
      <c r="P21" s="214"/>
      <c r="Q21" s="214"/>
      <c r="R21" s="214"/>
      <c r="S21" s="214"/>
      <c r="T21" s="214"/>
      <c r="U21" s="214"/>
      <c r="V21" s="214"/>
      <c r="W21" s="214"/>
      <c r="X21" s="214"/>
      <c r="Y21" s="214"/>
      <c r="Z21" s="214"/>
      <c r="AA21" s="214"/>
      <c r="AB21" s="214"/>
      <c r="AC21" s="214"/>
    </row>
    <row r="22" spans="1:29" ht="14.5" thickBot="1">
      <c r="A22" s="233"/>
      <c r="B22" s="234"/>
      <c r="C22" s="235"/>
      <c r="D22" s="232"/>
      <c r="E22" s="223"/>
      <c r="F22" s="214"/>
      <c r="G22" s="214"/>
      <c r="H22" s="214"/>
      <c r="I22" s="214"/>
      <c r="J22" s="214"/>
      <c r="K22" s="214"/>
      <c r="L22" s="214"/>
      <c r="M22" s="214"/>
      <c r="N22" s="214"/>
      <c r="O22" s="214"/>
      <c r="P22" s="214"/>
      <c r="Q22" s="214"/>
      <c r="R22" s="214"/>
      <c r="S22" s="214"/>
      <c r="T22" s="214"/>
      <c r="U22" s="214"/>
      <c r="V22" s="214"/>
      <c r="W22" s="214"/>
      <c r="X22" s="214"/>
      <c r="Y22" s="214"/>
      <c r="Z22" s="214"/>
      <c r="AA22" s="214"/>
      <c r="AB22" s="214"/>
      <c r="AC22" s="214"/>
    </row>
    <row r="23" spans="1:29" ht="14.5" thickBot="1">
      <c r="A23" s="220"/>
      <c r="B23" s="214"/>
      <c r="C23" s="214"/>
      <c r="D23" s="214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4"/>
      <c r="V23" s="214"/>
      <c r="W23" s="214"/>
      <c r="X23" s="214"/>
      <c r="Y23" s="214"/>
      <c r="Z23" s="214"/>
      <c r="AA23" s="214"/>
      <c r="AB23" s="214"/>
      <c r="AC23" s="214"/>
    </row>
    <row r="24" spans="1:29">
      <c r="A24" s="220"/>
      <c r="B24" s="221" t="s">
        <v>104</v>
      </c>
      <c r="C24" s="236">
        <f ca="1">+COUNT(C16:C21)</f>
        <v>2</v>
      </c>
      <c r="D24" s="214"/>
      <c r="E24" s="237"/>
      <c r="F24" s="237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4"/>
      <c r="S24" s="214"/>
      <c r="T24" s="214"/>
      <c r="U24" s="214"/>
      <c r="V24" s="214"/>
      <c r="W24" s="214"/>
      <c r="X24" s="214"/>
      <c r="Y24" s="214"/>
      <c r="Z24" s="214"/>
      <c r="AA24" s="214"/>
      <c r="AB24" s="214"/>
      <c r="AC24" s="214"/>
    </row>
    <row r="25" spans="1:29">
      <c r="A25" s="220"/>
      <c r="B25" s="238" t="s">
        <v>105</v>
      </c>
      <c r="C25" s="239">
        <f>+C13-INT(C13)</f>
        <v>0.26000000000021828</v>
      </c>
      <c r="D25" s="214"/>
      <c r="E25" s="237"/>
      <c r="F25" s="237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4"/>
      <c r="W25" s="214"/>
      <c r="X25" s="214"/>
      <c r="Y25" s="214"/>
      <c r="Z25" s="214"/>
      <c r="AA25" s="214"/>
      <c r="AB25" s="214"/>
      <c r="AC25" s="214"/>
    </row>
    <row r="26" spans="1:29">
      <c r="A26" s="220"/>
      <c r="B26" s="238" t="s">
        <v>106</v>
      </c>
      <c r="C26" s="239">
        <v>696</v>
      </c>
      <c r="D26" s="214"/>
      <c r="E26" s="237"/>
      <c r="F26" s="237"/>
      <c r="G26" s="214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4"/>
      <c r="V26" s="214"/>
      <c r="W26" s="214"/>
      <c r="X26" s="214"/>
      <c r="Y26" s="214"/>
      <c r="Z26" s="214"/>
      <c r="AA26" s="214"/>
      <c r="AB26" s="214"/>
      <c r="AC26" s="214"/>
    </row>
    <row r="27" spans="1:29">
      <c r="A27" s="220"/>
      <c r="B27" s="238" t="s">
        <v>71</v>
      </c>
      <c r="C27" s="240" t="s">
        <v>108</v>
      </c>
      <c r="D27" s="214"/>
      <c r="E27" s="237"/>
      <c r="F27" s="237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</row>
    <row r="28" spans="1:29" ht="6" customHeight="1" thickBot="1">
      <c r="A28" s="220"/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4"/>
      <c r="T28" s="214"/>
      <c r="U28" s="214"/>
      <c r="V28" s="214"/>
      <c r="W28" s="214"/>
      <c r="X28" s="214"/>
      <c r="Y28" s="214"/>
      <c r="Z28" s="214"/>
      <c r="AA28" s="214"/>
      <c r="AB28" s="214"/>
      <c r="AC28" s="214"/>
    </row>
    <row r="29" spans="1:29">
      <c r="A29" s="220"/>
      <c r="B29" s="241" t="s">
        <v>107</v>
      </c>
      <c r="C29" s="242" t="str">
        <f>IF(C27="MEDIANA CON VALOR ABSOLUTO",MEDIAN(C16:C21),"NO APLICA ESTE MÉTODO")</f>
        <v>NO APLICA ESTE MÉTODO</v>
      </c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</row>
    <row r="30" spans="1:29">
      <c r="A30" s="220"/>
      <c r="B30" s="243" t="s">
        <v>108</v>
      </c>
      <c r="C30" s="244">
        <f ca="1">IF(C27="MEDIA GEOMÉTRICA",GEOMEAN(C16:C21),"NO APLICA ESTE MÉTODO")</f>
        <v>505895976.54937249</v>
      </c>
      <c r="D30" s="214"/>
      <c r="E30" s="245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14"/>
      <c r="X30" s="214"/>
      <c r="Y30" s="214"/>
      <c r="Z30" s="214"/>
      <c r="AA30" s="214"/>
      <c r="AB30" s="214"/>
      <c r="AC30" s="214"/>
    </row>
    <row r="31" spans="1:29">
      <c r="A31" s="220"/>
      <c r="B31" s="246" t="s">
        <v>109</v>
      </c>
      <c r="C31" s="244" t="str">
        <f>IF(C27="MEDIA ARITMÉTICA BAJA",((MIN(C16:C21))+AVERAGE(C16:C22))/2,"NO APLICA ESTE MÉTODO")</f>
        <v>NO APLICA ESTE MÉTODO</v>
      </c>
      <c r="D31" s="214"/>
      <c r="E31" s="247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4"/>
      <c r="T31" s="214"/>
      <c r="U31" s="214"/>
      <c r="V31" s="214"/>
      <c r="W31" s="214"/>
      <c r="X31" s="214"/>
      <c r="Y31" s="214"/>
      <c r="Z31" s="214"/>
      <c r="AA31" s="214"/>
      <c r="AB31" s="214"/>
      <c r="AC31" s="214"/>
    </row>
    <row r="32" spans="1:29" ht="14.5" thickBot="1">
      <c r="A32" s="220"/>
      <c r="B32" s="248" t="s">
        <v>72</v>
      </c>
      <c r="C32" s="249" t="str">
        <f>IF(C27="MENOR VALOR",MIN(C16:C21),"NO APLICA ESTE MÉTODO")</f>
        <v>NO APLICA ESTE MÉTODO</v>
      </c>
      <c r="D32" s="214"/>
      <c r="E32" s="247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4"/>
      <c r="Y32" s="214"/>
      <c r="Z32" s="214"/>
      <c r="AA32" s="214"/>
      <c r="AB32" s="214"/>
      <c r="AC32" s="214"/>
    </row>
    <row r="33" spans="1:29" ht="6" customHeight="1" thickBot="1">
      <c r="A33" s="220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4"/>
      <c r="T33" s="214"/>
      <c r="U33" s="214"/>
      <c r="V33" s="214"/>
      <c r="W33" s="214"/>
      <c r="X33" s="214"/>
      <c r="Y33" s="214"/>
      <c r="Z33" s="214"/>
      <c r="AA33" s="214"/>
      <c r="AB33" s="214"/>
      <c r="AC33" s="214"/>
    </row>
    <row r="34" spans="1:29" ht="28">
      <c r="A34" s="250" t="s">
        <v>69</v>
      </c>
      <c r="B34" s="251" t="s">
        <v>110</v>
      </c>
      <c r="C34" s="252" t="s">
        <v>85</v>
      </c>
      <c r="D34" s="252" t="s">
        <v>73</v>
      </c>
      <c r="E34" s="253" t="s">
        <v>74</v>
      </c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14"/>
      <c r="X34" s="214"/>
      <c r="Y34" s="214"/>
      <c r="Z34" s="214"/>
      <c r="AA34" s="214"/>
      <c r="AB34" s="214"/>
      <c r="AC34" s="214"/>
    </row>
    <row r="35" spans="1:29" ht="42.5" thickBot="1">
      <c r="A35" s="254">
        <f ca="1">INDEX($A$37:$E$44,MATCH((MAX(D38:D44)),$D$37:$D$44,),MATCH("N°",$A$37:$E$37,))</f>
        <v>2</v>
      </c>
      <c r="B35" s="255" t="str">
        <f ca="1">INDEX($A$37:$E$44,MATCH((MAX(D38:D44)),$D$37:$D$44,),MATCH("PROPUESTA",$A$37:$E$37,))</f>
        <v>CONSORCIO OBRAS MC (COINAR - CONSULTORES INGENIEROS Y ARQUITECTOS LTDA (70%) y MATMAR CONSTRUCCIONES S.A.S. (30%))</v>
      </c>
      <c r="C35" s="256">
        <f ca="1">INDEX($A$37:$E$44,MATCH((MAX(D38:D44)),$D$37:$D$44,),MATCH("VALOR CORREGIDO",$A$37:$E$37,))</f>
        <v>502810882</v>
      </c>
      <c r="D35" s="257">
        <f ca="1">+MAX(D38:D44)</f>
        <v>696</v>
      </c>
      <c r="E35" s="258">
        <f ca="1">+LOOKUP(D35,D38:$D$44,E38:$E$44)</f>
        <v>0.9629026163853377</v>
      </c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214"/>
      <c r="U35" s="214"/>
      <c r="V35" s="214"/>
      <c r="W35" s="214"/>
      <c r="X35" s="214"/>
      <c r="Y35" s="214"/>
      <c r="Z35" s="214"/>
      <c r="AA35" s="214"/>
      <c r="AB35" s="214"/>
      <c r="AC35" s="214"/>
    </row>
    <row r="36" spans="1:29" ht="14.5" thickBot="1">
      <c r="A36" s="220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</row>
    <row r="37" spans="1:29" s="220" customFormat="1" ht="28.5" thickBot="1">
      <c r="A37" s="259" t="s">
        <v>69</v>
      </c>
      <c r="B37" s="260" t="s">
        <v>70</v>
      </c>
      <c r="C37" s="260" t="s">
        <v>85</v>
      </c>
      <c r="D37" s="260" t="s">
        <v>73</v>
      </c>
      <c r="E37" s="261" t="s">
        <v>74</v>
      </c>
      <c r="F37" s="214"/>
      <c r="G37" s="214"/>
      <c r="H37" s="262"/>
      <c r="I37" s="262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</row>
    <row r="38" spans="1:29">
      <c r="A38" s="263">
        <v>1</v>
      </c>
      <c r="B38" s="337" t="str">
        <f t="shared" ref="B38:B43" si="0">B16</f>
        <v>C.T. 2 CONSTRUCCIONES S.A.S</v>
      </c>
      <c r="C38" s="338">
        <f>+C16</f>
        <v>509000000.30000001</v>
      </c>
      <c r="D38" s="364">
        <f ca="1">IF(OR(COUNTIF(RESUMEN!C14:E14,"NO CUMPLE")&gt;0,C16=""),"",(IF($C$27="MEDIA ARITMÉTICA BAJA",(IF(C38&lt;=$C$31,($C$26*(1-(($C$31-C38)/$C$31))),($C$26*(1-(((ABS($C$31-C38))/$C$31)))))),IF($C$27="MEDIA GEOMÉTRICA",IF(J38=MIN($J$38:$J$44),$C$26,$C$26*(1-(ABS($C$30-C38)/$C$30))),IF($C$27="MENOR VALOR",(($C$26*$C$32)/C38),IF(ISODD($C$24),($C$26*(1-ABS(($C$29-C38)/$C$29))),($C$26*(1-(ABS((MAX($I$38:$I$44)-C38)/MAX($I$38:$I$44)))))))))))</f>
        <v>691.72955581664746</v>
      </c>
      <c r="E38" s="339">
        <f ca="1">IF(D38="","",C38/$C$12)</f>
        <v>0.97475502137005798</v>
      </c>
      <c r="F38" s="264"/>
      <c r="G38" s="265"/>
      <c r="H38" s="266" t="b">
        <f>IFERROR(IF($C$27="mediana con valor absoluto",$C$29-C38),"")</f>
        <v>0</v>
      </c>
      <c r="I38" s="266">
        <f>IF(H38&lt;0,"",C38)</f>
        <v>509000000.30000001</v>
      </c>
      <c r="J38" s="247">
        <f ca="1">IFERROR(ABS(C38-$C$30),"")</f>
        <v>3104023.7506275177</v>
      </c>
      <c r="K38" s="214"/>
      <c r="L38" s="267"/>
      <c r="M38" s="268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</row>
    <row r="39" spans="1:29" ht="42">
      <c r="A39" s="269">
        <v>2</v>
      </c>
      <c r="B39" s="270" t="str">
        <f t="shared" si="0"/>
        <v>CONSORCIO OBRAS MC (COINAR - CONSULTORES INGENIEROS Y ARQUITECTOS LTDA (70%) y MATMAR CONSTRUCCIONES S.A.S. (30%))</v>
      </c>
      <c r="C39" s="271">
        <f t="shared" ref="C39:C43" ca="1" si="1">+C17</f>
        <v>502810882</v>
      </c>
      <c r="D39" s="365">
        <f ca="1">IF(OR(COUNTIF(RESUMEN!C15:E15,"NO CUMPLE")&gt;0,C17=""),"",(IF($C$27="MEDIA ARITMÉTICA BAJA",(IF(C39&lt;=$C$31,($C$26*(1-(($C$31-C39)/$C$31))),($C$26*(1-(((ABS($C$31-C39))/$C$31)))))),IF($C$27="MEDIA GEOMÉTRICA",IF(J39=MIN($J$38:$J$44),$C$26,$C$26*(1-(ABS($C$30-C39)/$C$30))),IF($C$27="MENOR VALOR",(($C$26*$C$32)/C39),IF(ISODD($C$24),($C$26*(1-ABS(($C$29-C39)/$C$29))),($C$26*(1-(ABS((MAX($I$38:$I$44)-C39)/MAX($I$38:$I$44)))))))))))</f>
        <v>696</v>
      </c>
      <c r="E39" s="272">
        <f t="shared" ref="E39:E43" ca="1" si="2">IF(D39="","",C39/$C$12)</f>
        <v>0.9629026163853377</v>
      </c>
      <c r="F39" s="264"/>
      <c r="G39" s="265"/>
      <c r="H39" s="266" t="b">
        <f t="shared" ref="H39:H43" si="3">IFERROR(IF($C$27="mediana con valor absoluto",$C$29-C39),"")</f>
        <v>0</v>
      </c>
      <c r="I39" s="266">
        <f t="shared" ref="I39:I43" ca="1" si="4">IF(H39&lt;0,"",C39)</f>
        <v>502810882</v>
      </c>
      <c r="J39" s="247">
        <f t="shared" ref="J39:J43" ca="1" si="5">IFERROR(ABS(C39-$C$30),"")</f>
        <v>3085094.5493724942</v>
      </c>
      <c r="K39" s="214"/>
      <c r="L39" s="267"/>
      <c r="M39" s="268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</row>
    <row r="40" spans="1:29">
      <c r="A40" s="269">
        <v>3</v>
      </c>
      <c r="B40" s="270" t="str">
        <f t="shared" si="0"/>
        <v>MEGACONSTRUCCIONES Y EQUIPOS S.A.S</v>
      </c>
      <c r="C40" s="271" t="str">
        <f t="shared" ca="1" si="1"/>
        <v/>
      </c>
      <c r="D40" s="365" t="str">
        <f ca="1">IF(OR(COUNTIF(RESUMEN!C16:E16,"NO CUMPLE")&gt;0,C18=""),"",(IF($C$27="MEDIA ARITMÉTICA BAJA",(IF(C40&lt;=$C$31,($C$26*(1-(($C$31-C40)/$C$31))),($C$26*(1-(((ABS($C$31-C40))/$C$31)))))),IF($C$27="MEDIA GEOMÉTRICA",IF(J40=MIN($J$38:$J$44),$C$26,$C$26*(1-(ABS($C$30-C40)/$C$30))),IF($C$27="MENOR VALOR",(($C$26*$C$32)/C40),IF(ISODD($C$24),($C$26*(1-ABS(($C$29-C40)/$C$29))),($C$26*(1-(ABS((MAX($I$38:$I$44)-C40)/MAX($I$38:$I$44)))))))))))</f>
        <v/>
      </c>
      <c r="E40" s="272" t="str">
        <f t="shared" ca="1" si="2"/>
        <v/>
      </c>
      <c r="F40" s="264"/>
      <c r="G40" s="265"/>
      <c r="H40" s="266" t="b">
        <f t="shared" si="3"/>
        <v>0</v>
      </c>
      <c r="I40" s="266" t="str">
        <f t="shared" ca="1" si="4"/>
        <v/>
      </c>
      <c r="J40" s="247" t="str">
        <f t="shared" ca="1" si="5"/>
        <v/>
      </c>
      <c r="K40" s="214"/>
      <c r="L40" s="267"/>
      <c r="M40" s="268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</row>
    <row r="41" spans="1:29" ht="28">
      <c r="A41" s="269">
        <v>4</v>
      </c>
      <c r="B41" s="270" t="str">
        <f t="shared" si="0"/>
        <v>EMPRESA ASOCIATIVA DE TRABAJO UNIDOS AL FUTURO</v>
      </c>
      <c r="C41" s="271" t="str">
        <f t="shared" ca="1" si="1"/>
        <v/>
      </c>
      <c r="D41" s="365" t="str">
        <f ca="1">IF(OR(COUNTIF(RESUMEN!C17:E17,"NO CUMPLE")&gt;0,C19=""),"",(IF($C$27="MEDIA ARITMÉTICA BAJA",(IF(C41&lt;=$C$31,($C$26*(1-(($C$31-C41)/$C$31))),($C$26*(1-(((ABS($C$31-C41))/$C$31)))))),IF($C$27="MEDIA GEOMÉTRICA",IF(J41=MIN($J$38:$J$44),$C$26,$C$26*(1-(ABS($C$30-C41)/$C$30))),IF($C$27="MENOR VALOR",(($C$26*$C$32)/C41),IF(ISODD($C$24),($C$26*(1-ABS(($C$29-C41)/$C$29))),($C$26*(1-(ABS((MAX($I$38:$I$44)-C41)/MAX($I$38:$I$44)))))))))))</f>
        <v/>
      </c>
      <c r="E41" s="272" t="str">
        <f t="shared" ca="1" si="2"/>
        <v/>
      </c>
      <c r="F41" s="264"/>
      <c r="G41" s="265"/>
      <c r="H41" s="266" t="b">
        <f t="shared" si="3"/>
        <v>0</v>
      </c>
      <c r="I41" s="266" t="str">
        <f t="shared" ca="1" si="4"/>
        <v/>
      </c>
      <c r="J41" s="247" t="str">
        <f t="shared" ca="1" si="5"/>
        <v/>
      </c>
      <c r="K41" s="214"/>
      <c r="L41" s="267"/>
      <c r="M41" s="268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</row>
    <row r="42" spans="1:29">
      <c r="A42" s="269">
        <v>5</v>
      </c>
      <c r="B42" s="270" t="str">
        <f t="shared" si="0"/>
        <v>DYA INGENIERIA SAS</v>
      </c>
      <c r="C42" s="271" t="str">
        <f t="shared" si="1"/>
        <v/>
      </c>
      <c r="D42" s="365" t="str">
        <f>IF(OR(COUNTIF(RESUMEN!C18:E18,"NO CUMPLE")&gt;0,C20=""),"",(IF($C$27="MEDIA ARITMÉTICA BAJA",(IF(C42&lt;=$C$31,($C$26*(1-(($C$31-C42)/$C$31))),($C$26*(1-(((ABS($C$31-C42))/$C$31)))))),IF($C$27="MEDIA GEOMÉTRICA",IF(J42=MIN($J$38:$J$44),$C$26,$C$26*(1-(ABS($C$30-C42)/$C$30))),IF($C$27="MENOR VALOR",(($C$26*$C$32)/C42),IF(ISODD($C$24),($C$26*(1-ABS(($C$29-C42)/$C$29))),($C$26*(1-(ABS((MAX($I$38:$I$44)-C42)/MAX($I$38:$I$44)))))))))))</f>
        <v/>
      </c>
      <c r="E42" s="272" t="str">
        <f t="shared" si="2"/>
        <v/>
      </c>
      <c r="F42" s="264"/>
      <c r="G42" s="265"/>
      <c r="H42" s="266" t="b">
        <f t="shared" si="3"/>
        <v>0</v>
      </c>
      <c r="I42" s="266" t="str">
        <f t="shared" si="4"/>
        <v/>
      </c>
      <c r="J42" s="247" t="str">
        <f t="shared" ca="1" si="5"/>
        <v/>
      </c>
      <c r="K42" s="214"/>
      <c r="L42" s="267"/>
      <c r="M42" s="268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4"/>
      <c r="AC42" s="214"/>
    </row>
    <row r="43" spans="1:29" ht="14.5" thickBot="1">
      <c r="A43" s="273">
        <v>6</v>
      </c>
      <c r="B43" s="274" t="str">
        <f t="shared" si="0"/>
        <v>ESTORAQUES 20 SAS</v>
      </c>
      <c r="C43" s="275" t="str">
        <f t="shared" ca="1" si="1"/>
        <v/>
      </c>
      <c r="D43" s="366" t="str">
        <f ca="1">IF(OR(COUNTIF(RESUMEN!C19:E19,"NO CUMPLE")&gt;0,C21=""),"",(IF($C$27="MEDIA ARITMÉTICA BAJA",(IF(C43&lt;=$C$31,($C$26*(1-(($C$31-C43)/$C$31))),($C$26*(1-(((ABS($C$31-C43))/$C$31)))))),IF($C$27="MEDIA GEOMÉTRICA",IF(J43=MIN($J$38:$J$44),$C$26,$C$26*(1-(ABS($C$30-C43)/$C$30))),IF($C$27="MENOR VALOR",(($C$26*$C$32)/C43),IF(ISODD($C$24),($C$26*(1-ABS(($C$29-C43)/$C$29))),($C$26*(1-(ABS((MAX($I$38:$I$44)-C43)/MAX($I$38:$I$44)))))))))))</f>
        <v/>
      </c>
      <c r="E43" s="276" t="str">
        <f t="shared" ca="1" si="2"/>
        <v/>
      </c>
      <c r="F43" s="264"/>
      <c r="G43" s="265"/>
      <c r="H43" s="266" t="b">
        <f t="shared" si="3"/>
        <v>0</v>
      </c>
      <c r="I43" s="266" t="str">
        <f t="shared" ca="1" si="4"/>
        <v/>
      </c>
      <c r="J43" s="247" t="str">
        <f t="shared" ca="1" si="5"/>
        <v/>
      </c>
      <c r="K43" s="214"/>
      <c r="L43" s="267"/>
      <c r="M43" s="268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</row>
    <row r="44" spans="1:29" ht="14.5" thickBot="1">
      <c r="A44" s="290"/>
      <c r="B44" s="291"/>
      <c r="C44" s="292"/>
      <c r="D44" s="293"/>
      <c r="E44" s="294"/>
      <c r="F44" s="264"/>
      <c r="H44" s="262"/>
      <c r="I44" s="214"/>
      <c r="J44" s="247"/>
    </row>
  </sheetData>
  <sheetProtection algorithmName="SHA-512" hashValue="YdemXFhLKgnVFagMMaJAbv1o713jGt4DxbSvf3Er83FwViGQWqXiNpG1mJJQC8KWocINujSqxDIWwKsukHDFmw==" saltValue="uCeZ8yYobakaDFhuI+ZvVw==" spinCount="100000" sheet="1" objects="1" scenarios="1"/>
  <mergeCells count="4">
    <mergeCell ref="A10:E10"/>
    <mergeCell ref="A8:D8"/>
    <mergeCell ref="A5:D5"/>
    <mergeCell ref="A6:D6"/>
  </mergeCells>
  <conditionalFormatting sqref="A34:E34 A37:E37">
    <cfRule type="expression" dxfId="24" priority="20">
      <formula>$C$27="Menor Valor"</formula>
    </cfRule>
    <cfRule type="expression" dxfId="23" priority="21">
      <formula>$C$27="Media Geométrica con Presupuesto Oficial"</formula>
    </cfRule>
  </conditionalFormatting>
  <conditionalFormatting sqref="A34:E34">
    <cfRule type="expression" dxfId="22" priority="7">
      <formula>$C$27="MEDIANA CON VALOR ABSOLUTO"</formula>
    </cfRule>
    <cfRule type="expression" dxfId="21" priority="14">
      <formula>$C$27="MEDIA GEOMÉTRICA CON PRESUPUESTO OFICIAL"</formula>
    </cfRule>
    <cfRule type="expression" dxfId="20" priority="16">
      <formula>$C$27="MEDIA ARITMÉTICA ALTA"</formula>
    </cfRule>
    <cfRule type="expression" dxfId="19" priority="17">
      <formula>$C$27="MEDIA ARITMÉTICA BAJA"</formula>
    </cfRule>
  </conditionalFormatting>
  <conditionalFormatting sqref="A37:E37">
    <cfRule type="expression" dxfId="18" priority="6">
      <formula>$C$27="MEDIANA CON VALOR ABSOLUTO"</formula>
    </cfRule>
    <cfRule type="expression" dxfId="17" priority="22">
      <formula>$C$27="Media Aritmética Alta"</formula>
    </cfRule>
    <cfRule type="expression" dxfId="16" priority="23">
      <formula>$C$27="MEDIA ARITMÉTICA BAJA"</formula>
    </cfRule>
  </conditionalFormatting>
  <conditionalFormatting sqref="A38:E44">
    <cfRule type="expression" dxfId="15" priority="10">
      <formula>$D38=$D$35</formula>
    </cfRule>
  </conditionalFormatting>
  <conditionalFormatting sqref="B34">
    <cfRule type="expression" dxfId="14" priority="15">
      <formula>$C$27="MENOR VALOR"</formula>
    </cfRule>
    <cfRule type="expression" dxfId="13" priority="18">
      <formula>$C$27="MEDIA GEOMÉTRICA CON PRESUPUESTO OFICIAL"</formula>
    </cfRule>
  </conditionalFormatting>
  <conditionalFormatting sqref="B29:C29">
    <cfRule type="expression" dxfId="12" priority="9">
      <formula>$C$27="MEDIANA CON VALOR ABSOLUTO"</formula>
    </cfRule>
  </conditionalFormatting>
  <conditionalFormatting sqref="B30:C30">
    <cfRule type="expression" dxfId="11" priority="12">
      <formula>$C$27="MEDIA GEOMÉTRICA CON PRESUPUESTO OFICIAL"</formula>
    </cfRule>
  </conditionalFormatting>
  <conditionalFormatting sqref="B31:C31">
    <cfRule type="expression" dxfId="10" priority="19">
      <formula>$C$27="MEDIA ARITMÉTICA BAJA"</formula>
    </cfRule>
  </conditionalFormatting>
  <conditionalFormatting sqref="B32:C32">
    <cfRule type="expression" dxfId="9" priority="13">
      <formula>$C$27="MENOR VALOR"</formula>
    </cfRule>
  </conditionalFormatting>
  <conditionalFormatting sqref="C27">
    <cfRule type="expression" dxfId="8" priority="8">
      <formula>$C$27="MEDIANA CON VALOR ABSOLUTO"</formula>
    </cfRule>
    <cfRule type="expression" dxfId="7" priority="11">
      <formula>$C$27="MEDIA GEOMÉTRICA CON PRESUPUESTO OFICIAL"</formula>
    </cfRule>
    <cfRule type="expression" dxfId="6" priority="24">
      <formula>$C$27="MENOR VALOR"</formula>
    </cfRule>
    <cfRule type="expression" dxfId="5" priority="25">
      <formula>$C$27="MEDIA ARITMÉTICA ALTA"</formula>
    </cfRule>
    <cfRule type="expression" dxfId="4" priority="26">
      <formula>$C$27="MEDIA ARITMÉTICA BAJA"</formula>
    </cfRule>
  </conditionalFormatting>
  <conditionalFormatting sqref="E37">
    <cfRule type="expression" dxfId="3" priority="2">
      <formula>$C$27="MEDIANA CON VALOR ABSOLUTO"</formula>
    </cfRule>
    <cfRule type="expression" dxfId="2" priority="3">
      <formula>$C$27="MEDIA GEOMÉTRICA CON PRESUPUESTO OFICIAL"</formula>
    </cfRule>
    <cfRule type="expression" dxfId="1" priority="4">
      <formula>$C$27="MEDIA ARITMÉTICA ALTA"</formula>
    </cfRule>
    <cfRule type="expression" dxfId="0" priority="5">
      <formula>$C$27="MEDIA ARITMÉTICA BAJA"</formula>
    </cfRule>
  </conditionalFormatting>
  <pageMargins left="0.7" right="0.7" top="0.75" bottom="0.75" header="0.3" footer="0.3"/>
  <pageSetup paperSize="9"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22"/>
  <sheetViews>
    <sheetView tabSelected="1" zoomScale="130" zoomScaleNormal="130" workbookViewId="0">
      <selection activeCell="C18" sqref="C18"/>
    </sheetView>
  </sheetViews>
  <sheetFormatPr baseColWidth="10" defaultColWidth="11.453125" defaultRowHeight="14.5"/>
  <cols>
    <col min="1" max="1" width="2.1796875" style="279" customWidth="1"/>
    <col min="2" max="3" width="11.453125" style="279"/>
    <col min="4" max="4" width="87.54296875" style="289" customWidth="1"/>
    <col min="5" max="5" width="16.7265625" style="279" customWidth="1"/>
    <col min="6" max="6" width="2.1796875" style="279" customWidth="1"/>
    <col min="7" max="16384" width="11.453125" style="279"/>
  </cols>
  <sheetData>
    <row r="1" spans="1:14" s="80" customFormat="1" ht="12.5">
      <c r="A1" s="81"/>
      <c r="D1" s="87"/>
      <c r="E1" s="87"/>
      <c r="F1" s="81"/>
    </row>
    <row r="2" spans="1:14" s="80" customFormat="1" ht="12.5">
      <c r="A2" s="81"/>
      <c r="D2" s="87"/>
      <c r="E2" s="87"/>
      <c r="F2" s="81"/>
    </row>
    <row r="3" spans="1:14" s="80" customFormat="1" ht="12.5">
      <c r="A3" s="81"/>
      <c r="D3" s="87"/>
      <c r="E3" s="87"/>
      <c r="F3" s="81"/>
    </row>
    <row r="4" spans="1:14" s="80" customFormat="1" ht="12.5">
      <c r="A4" s="81"/>
      <c r="D4" s="87"/>
      <c r="E4" s="87"/>
      <c r="F4" s="81"/>
    </row>
    <row r="5" spans="1:14" s="80" customFormat="1" ht="12.5">
      <c r="A5" s="81"/>
      <c r="D5" s="87"/>
      <c r="E5" s="87"/>
      <c r="F5" s="81"/>
    </row>
    <row r="6" spans="1:14" s="83" customFormat="1" ht="12.75" customHeight="1">
      <c r="A6" s="400" t="str">
        <f>+PROPONENTES!A6</f>
        <v>SECRETARÍA DE GESTIÓN Y CONTROL TERRITORIAL</v>
      </c>
      <c r="B6" s="401"/>
      <c r="C6" s="401"/>
      <c r="D6" s="401"/>
      <c r="E6" s="401"/>
      <c r="F6" s="401"/>
    </row>
    <row r="7" spans="1:14" s="83" customFormat="1" ht="14.25" customHeight="1">
      <c r="A7" s="406" t="str">
        <f>PROPONENTES!A8:C8</f>
        <v>SELECCIÓN ABREVIADA DE MENOR CUANTÍA No. 9015314</v>
      </c>
      <c r="B7" s="406"/>
      <c r="C7" s="406"/>
      <c r="D7" s="406"/>
      <c r="E7" s="406"/>
      <c r="F7" s="406"/>
    </row>
    <row r="8" spans="1:14" s="83" customFormat="1" ht="12.75" customHeight="1">
      <c r="A8" s="182"/>
      <c r="B8" s="182"/>
      <c r="C8" s="182"/>
      <c r="D8" s="182"/>
      <c r="E8" s="182"/>
      <c r="F8" s="182"/>
    </row>
    <row r="9" spans="1:14" s="83" customFormat="1" ht="21" customHeight="1">
      <c r="A9" s="433" t="str">
        <f>PROPONENTES!A10:C10</f>
        <v>"Construir obras complementarias del alcantarillado de la centralidad del corregimiento San Sebastián de Palmitas"</v>
      </c>
      <c r="B9" s="433"/>
      <c r="C9" s="433"/>
      <c r="D9" s="433"/>
      <c r="E9" s="433"/>
      <c r="F9" s="433"/>
    </row>
    <row r="10" spans="1:14" s="83" customFormat="1" ht="6.75" customHeight="1">
      <c r="A10" s="89"/>
      <c r="B10" s="89"/>
      <c r="C10" s="89"/>
      <c r="D10" s="89"/>
      <c r="E10" s="89"/>
      <c r="F10" s="89"/>
    </row>
    <row r="11" spans="1:14" s="83" customFormat="1" ht="12.75" customHeight="1">
      <c r="A11" s="376" t="s">
        <v>113</v>
      </c>
      <c r="B11" s="376"/>
      <c r="C11" s="376"/>
      <c r="D11" s="376"/>
      <c r="E11" s="376"/>
      <c r="F11" s="376"/>
    </row>
    <row r="12" spans="1:14" s="83" customFormat="1" ht="6.75" customHeight="1" thickBot="1">
      <c r="A12" s="89"/>
      <c r="B12" s="89"/>
      <c r="C12" s="89"/>
      <c r="D12" s="89"/>
      <c r="E12" s="89"/>
      <c r="F12" s="89"/>
    </row>
    <row r="13" spans="1:14" ht="15" thickBot="1">
      <c r="B13" s="280" t="s">
        <v>114</v>
      </c>
      <c r="C13" s="281" t="s">
        <v>115</v>
      </c>
      <c r="D13" s="282" t="s">
        <v>116</v>
      </c>
      <c r="E13" s="283" t="s">
        <v>117</v>
      </c>
      <c r="N13" s="284"/>
    </row>
    <row r="14" spans="1:14" hidden="1">
      <c r="B14" s="295">
        <f ca="1">LOOKUP(C14,RESUMEN!A:A,RESUMEN!Q:Q)</f>
        <v>0</v>
      </c>
      <c r="C14" s="296">
        <v>5</v>
      </c>
      <c r="D14" s="297" t="str">
        <f>LOOKUP(C14,PROPONENTES!A:A,PROPONENTES!B:B)</f>
        <v>DYA INGENIERIA SAS</v>
      </c>
      <c r="E14" s="298" t="str">
        <f>LOOKUP(C14,RESUMEN!A:A,RESUMEN!P:P)</f>
        <v/>
      </c>
      <c r="N14" s="284"/>
    </row>
    <row r="15" spans="1:14" hidden="1">
      <c r="B15" s="295" t="str">
        <f ca="1">LOOKUP(C15,RESUMEN!A:A,RESUMEN!Q:Q)</f>
        <v/>
      </c>
      <c r="C15" s="296">
        <v>10</v>
      </c>
      <c r="D15" s="297" t="str">
        <f>LOOKUP(C15,PROPONENTES!A:A,PROPONENTES!B:B)</f>
        <v>ESTORAQUES 20 SAS</v>
      </c>
      <c r="E15" s="298" t="str">
        <f ca="1">LOOKUP(C15,RESUMEN!A:A,RESUMEN!P:P)</f>
        <v/>
      </c>
      <c r="N15" s="284"/>
    </row>
    <row r="16" spans="1:14" ht="30" customHeight="1">
      <c r="B16" s="295">
        <f ca="1">LOOKUP(C16,RESUMEN!A:A,RESUMEN!Q:Q)</f>
        <v>0</v>
      </c>
      <c r="C16" s="296">
        <v>5</v>
      </c>
      <c r="D16" s="297" t="str">
        <f>LOOKUP(C16,PROPONENTES!A:A,PROPONENTES!B:B)</f>
        <v>DYA INGENIERIA SAS</v>
      </c>
      <c r="E16" s="367" t="str">
        <f>LOOKUP(C16,RESUMEN!A:A,RESUMEN!P:P)</f>
        <v/>
      </c>
      <c r="N16" s="284"/>
    </row>
    <row r="17" spans="2:14" ht="25.5" customHeight="1">
      <c r="B17" s="295">
        <f ca="1">LOOKUP(C17,RESUMEN!A:A,RESUMEN!Q:Q)</f>
        <v>1</v>
      </c>
      <c r="C17" s="296">
        <v>2</v>
      </c>
      <c r="D17" s="297" t="str">
        <f>LOOKUP(C17,PROPONENTES!A:A,PROPONENTES!B:B)</f>
        <v>CONSORCIO OBRAS MC (COINAR - CONSULTORES INGENIEROS Y ARQUITECTOS LTDA (70%) y MATMAR CONSTRUCCIONES S.A.S. (30%))</v>
      </c>
      <c r="E17" s="367">
        <f ca="1">LOOKUP(C17,RESUMEN!A:A,RESUMEN!P:P)</f>
        <v>996</v>
      </c>
      <c r="N17" s="284"/>
    </row>
    <row r="18" spans="2:14">
      <c r="B18" s="295">
        <f ca="1">LOOKUP(C18,RESUMEN!A:A,RESUMEN!Q:Q)</f>
        <v>2</v>
      </c>
      <c r="C18" s="296">
        <v>1</v>
      </c>
      <c r="D18" s="297" t="str">
        <f>LOOKUP(C18,PROPONENTES!A:A,PROPONENTES!B:B)</f>
        <v>C.T. 2 CONSTRUCCIONES S.A.S</v>
      </c>
      <c r="E18" s="367">
        <f ca="1">LOOKUP(C18,RESUMEN!A:A,RESUMEN!P:P)</f>
        <v>991.72955581664746</v>
      </c>
      <c r="N18" s="284"/>
    </row>
    <row r="19" spans="2:14">
      <c r="B19" s="295" t="str">
        <f ca="1">LOOKUP(C19,RESUMEN!A:A,RESUMEN!Q:Q)</f>
        <v/>
      </c>
      <c r="C19" s="296">
        <v>3</v>
      </c>
      <c r="D19" s="297" t="str">
        <f>LOOKUP(C19,PROPONENTES!A:A,PROPONENTES!B:B)</f>
        <v>MEGACONSTRUCCIONES Y EQUIPOS S.A.S</v>
      </c>
      <c r="E19" s="367" t="str">
        <f ca="1">LOOKUP(C19,RESUMEN!A:A,RESUMEN!P:P)</f>
        <v/>
      </c>
      <c r="N19" s="284"/>
    </row>
    <row r="20" spans="2:14">
      <c r="B20" s="295" t="str">
        <f ca="1">LOOKUP(C20,RESUMEN!A:A,RESUMEN!Q:Q)</f>
        <v/>
      </c>
      <c r="C20" s="296">
        <v>4</v>
      </c>
      <c r="D20" s="297" t="str">
        <f>LOOKUP(C20,PROPONENTES!A:A,PROPONENTES!B:B)</f>
        <v>EMPRESA ASOCIATIVA DE TRABAJO UNIDOS AL FUTURO</v>
      </c>
      <c r="E20" s="367" t="str">
        <f ca="1">LOOKUP(C20,RESUMEN!A:A,RESUMEN!P:P)</f>
        <v/>
      </c>
      <c r="N20" s="284"/>
    </row>
    <row r="21" spans="2:14" ht="28.5" customHeight="1">
      <c r="B21" s="295" t="str">
        <f ca="1">LOOKUP(C21,RESUMEN!A:A,RESUMEN!Q:Q)</f>
        <v/>
      </c>
      <c r="C21" s="296">
        <v>6</v>
      </c>
      <c r="D21" s="297" t="str">
        <f>LOOKUP(C21,PROPONENTES!A:A,PROPONENTES!B:B)</f>
        <v>ESTORAQUES 20 SAS</v>
      </c>
      <c r="E21" s="367" t="str">
        <f ca="1">LOOKUP(C21,RESUMEN!A:A,RESUMEN!P:P)</f>
        <v/>
      </c>
      <c r="N21" s="284"/>
    </row>
    <row r="22" spans="2:14" ht="8.25" customHeight="1" thickBot="1">
      <c r="B22" s="285"/>
      <c r="C22" s="286"/>
      <c r="D22" s="287"/>
      <c r="E22" s="288"/>
    </row>
  </sheetData>
  <sheetProtection algorithmName="SHA-512" hashValue="EntRqZwjNlw0qWODicjy5FYkKKVrEkpLy+4nxtL92kkbaYBD6835xjtrvG0k+C7SflNY6aCP5mZKeswAZda7rA==" saltValue="YF6ohX7c8jhL2m6cIrYHyw==" spinCount="100000" sheet="1" objects="1" scenarios="1"/>
  <autoFilter ref="B13:E13" xr:uid="{00000000-0009-0000-0000-000007000000}">
    <sortState xmlns:xlrd2="http://schemas.microsoft.com/office/spreadsheetml/2017/richdata2" ref="B16:E21">
      <sortCondition ref="B13"/>
    </sortState>
  </autoFilter>
  <mergeCells count="4">
    <mergeCell ref="A6:F6"/>
    <mergeCell ref="A11:F11"/>
    <mergeCell ref="A7:F7"/>
    <mergeCell ref="A9:F9"/>
  </mergeCells>
  <pageMargins left="0.7" right="0.7" top="0.75" bottom="0.75" header="0.3" footer="0.3"/>
  <pageSetup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10</vt:i4>
      </vt:variant>
    </vt:vector>
  </HeadingPairs>
  <TitlesOfParts>
    <vt:vector size="18" baseType="lpstr">
      <vt:lpstr>PROPONENTES</vt:lpstr>
      <vt:lpstr>formulario 4</vt:lpstr>
      <vt:lpstr>formulario 5</vt:lpstr>
      <vt:lpstr>Formulario 1</vt:lpstr>
      <vt:lpstr>CORRECCIÓN</vt:lpstr>
      <vt:lpstr>RESUMEN</vt:lpstr>
      <vt:lpstr>PRECIO</vt:lpstr>
      <vt:lpstr>ORDEN</vt:lpstr>
      <vt:lpstr>CORRECCIÓN!Área_de_impresión</vt:lpstr>
      <vt:lpstr>'Formulario 1'!Área_de_impresión</vt:lpstr>
      <vt:lpstr>'formulario 5'!Área_de_impresión</vt:lpstr>
      <vt:lpstr>ORDEN!Área_de_impresión</vt:lpstr>
      <vt:lpstr>PRECIO!Área_de_impresión</vt:lpstr>
      <vt:lpstr>PROPONENTES!Área_de_impresión</vt:lpstr>
      <vt:lpstr>RESUMEN!Área_de_impresión</vt:lpstr>
      <vt:lpstr>'Formulario 1'!Títulos_a_imprimir</vt:lpstr>
      <vt:lpstr>PROPONENTES!Títulos_a_imprimir</vt:lpstr>
      <vt:lpstr>RESUMEN!Títulos_a_imprimir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N8NXCV03103331B</cp:lastModifiedBy>
  <cp:lastPrinted>2024-08-13T21:43:49Z</cp:lastPrinted>
  <dcterms:created xsi:type="dcterms:W3CDTF">2009-11-19T16:02:09Z</dcterms:created>
  <dcterms:modified xsi:type="dcterms:W3CDTF">2024-08-13T21:49:34Z</dcterms:modified>
</cp:coreProperties>
</file>