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2024\01. SITIONUEVO\CONTRATACION\03. CONVENIO\DEPORTE PARQUE VIRGENCITA\"/>
    </mc:Choice>
  </mc:AlternateContent>
  <xr:revisionPtr revIDLastSave="0" documentId="8_{E9D23B73-81C2-4FF5-846E-6AC528FB533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 Oficial" sheetId="5" r:id="rId1"/>
    <sheet name="CRONOGRAMA Y FLUJO" sheetId="11" r:id="rId2"/>
    <sheet name="A.P.U. " sheetId="10" r:id="rId3"/>
    <sheet name="Propuesta Económica" sheetId="6" r:id="rId4"/>
  </sheets>
  <externalReferences>
    <externalReference r:id="rId5"/>
  </externalReferences>
  <definedNames>
    <definedName name="_xlnm.Consolidate_Area">#N/A</definedName>
    <definedName name="_xlnm.Print_Area" localSheetId="1">'CRONOGRAMA Y FLUJO'!$A$1:$O$42</definedName>
    <definedName name="_xlnm.Print_Area" localSheetId="3">'Propuesta Económica'!$A$1:$I$51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ll_4N__15_AE_40_San_Eduardo_II_Etapa._Tel_750372._Cúcuta_Colombia.">#REF!</definedName>
    <definedName name="CODMAT">#REF!</definedName>
    <definedName name="Cuadrillas">#REF!</definedName>
    <definedName name="DARIPAVA_SOFTWARE_INC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Equipos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Generación_de_análisis_de_precios_Unitarios.">#REF!</definedName>
    <definedName name="_xlnm.Recorder">#REF!</definedName>
    <definedName name="List_cuadrillas">#REF!</definedName>
    <definedName name="LISTA1">#REF!</definedName>
    <definedName name="Materiales">#REF!</definedName>
    <definedName name="prueba" localSheetId="2">#REF!</definedName>
    <definedName name="prueba">#REF!</definedName>
    <definedName name="Salarios">#REF!</definedName>
    <definedName name="Transporte">#REF!</definedName>
    <definedName name="WWWWWW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5" l="1"/>
  <c r="A1362" i="10"/>
  <c r="B1362" i="10"/>
  <c r="I1388" i="10"/>
  <c r="I1391" i="10" s="1"/>
  <c r="D1381" i="10"/>
  <c r="F1381" i="10" s="1"/>
  <c r="I1381" i="10" s="1"/>
  <c r="I1383" i="10" s="1"/>
  <c r="I1375" i="10"/>
  <c r="I1374" i="10"/>
  <c r="I1373" i="10"/>
  <c r="I1372" i="10"/>
  <c r="I1371" i="10"/>
  <c r="I1365" i="10"/>
  <c r="I1367" i="10" s="1"/>
  <c r="A1293" i="10"/>
  <c r="B1293" i="10"/>
  <c r="I1319" i="10"/>
  <c r="I1322" i="10" s="1"/>
  <c r="I1306" i="10"/>
  <c r="I1305" i="10"/>
  <c r="I1304" i="10"/>
  <c r="F1303" i="10"/>
  <c r="I1303" i="10" s="1"/>
  <c r="I1296" i="10"/>
  <c r="I1298" i="10" s="1"/>
  <c r="I1376" i="10" l="1"/>
  <c r="I1393" i="10" s="1"/>
  <c r="I1302" i="10"/>
  <c r="I1307" i="10" s="1"/>
  <c r="D1312" i="10"/>
  <c r="F1312" i="10" s="1"/>
  <c r="I1312" i="10" s="1"/>
  <c r="I1314" i="10" s="1"/>
  <c r="G1397" i="10" l="1"/>
  <c r="H33" i="5"/>
  <c r="E24" i="11" s="1"/>
  <c r="G1398" i="10"/>
  <c r="G1399" i="10"/>
  <c r="I1324" i="10"/>
  <c r="G1328" i="10" l="1"/>
  <c r="H34" i="5"/>
  <c r="E25" i="11" s="1"/>
  <c r="I1400" i="10"/>
  <c r="I1402" i="10" s="1"/>
  <c r="G1329" i="10"/>
  <c r="G1330" i="10"/>
  <c r="I1331" i="10" l="1"/>
  <c r="I1333" i="10" s="1"/>
  <c r="I33" i="5" l="1"/>
  <c r="I34" i="5"/>
  <c r="F1236" i="10"/>
  <c r="I1236" i="10" s="1"/>
  <c r="F1234" i="10"/>
  <c r="F1235" i="10" s="1"/>
  <c r="F1238" i="10"/>
  <c r="I1238" i="10" s="1"/>
  <c r="F1237" i="10"/>
  <c r="I1237" i="10" s="1"/>
  <c r="B1225" i="10"/>
  <c r="A1225" i="10"/>
  <c r="I1251" i="10"/>
  <c r="I1254" i="10" s="1"/>
  <c r="D1244" i="10"/>
  <c r="F1244" i="10" s="1"/>
  <c r="I1244" i="10" s="1"/>
  <c r="I1246" i="10" s="1"/>
  <c r="I1234" i="10"/>
  <c r="I1228" i="10"/>
  <c r="I1230" i="10" s="1"/>
  <c r="G28" i="5"/>
  <c r="I1157" i="10"/>
  <c r="B1154" i="10" l="1"/>
  <c r="A1154" i="10"/>
  <c r="I1178" i="10"/>
  <c r="I1182" i="10" s="1"/>
  <c r="I1172" i="10"/>
  <c r="I1174" i="10" s="1"/>
  <c r="I1166" i="10"/>
  <c r="I1165" i="10"/>
  <c r="I1160" i="10"/>
  <c r="B1082" i="10"/>
  <c r="A1082" i="10"/>
  <c r="I1106" i="10"/>
  <c r="I1110" i="10" s="1"/>
  <c r="I1100" i="10"/>
  <c r="I1102" i="10" s="1"/>
  <c r="I1094" i="10"/>
  <c r="I1093" i="10"/>
  <c r="I1085" i="10"/>
  <c r="I1088" i="10" s="1"/>
  <c r="I1027" i="10"/>
  <c r="I1026" i="10"/>
  <c r="I1018" i="10"/>
  <c r="I1021" i="10" s="1"/>
  <c r="B1015" i="10"/>
  <c r="A1015" i="10"/>
  <c r="I1039" i="10"/>
  <c r="I1043" i="10" s="1"/>
  <c r="I1033" i="10"/>
  <c r="I1035" i="10" s="1"/>
  <c r="F625" i="10"/>
  <c r="G616" i="10"/>
  <c r="G430" i="10"/>
  <c r="G19" i="5"/>
  <c r="G20" i="5"/>
  <c r="K890" i="10"/>
  <c r="I363" i="10"/>
  <c r="D303" i="10"/>
  <c r="F303" i="10" s="1"/>
  <c r="I303" i="10" s="1"/>
  <c r="F295" i="10"/>
  <c r="G958" i="10"/>
  <c r="F362" i="10"/>
  <c r="I972" i="10"/>
  <c r="I975" i="10" s="1"/>
  <c r="I965" i="10"/>
  <c r="I967" i="10" s="1"/>
  <c r="I960" i="10"/>
  <c r="F959" i="10"/>
  <c r="I959" i="10" s="1"/>
  <c r="F958" i="10"/>
  <c r="F957" i="10"/>
  <c r="I957" i="10" s="1"/>
  <c r="I951" i="10"/>
  <c r="I953" i="10" s="1"/>
  <c r="A948" i="10"/>
  <c r="G161" i="10"/>
  <c r="I1168" i="10" l="1"/>
  <c r="I1184" i="10" s="1"/>
  <c r="H36" i="5" s="1"/>
  <c r="I1096" i="10"/>
  <c r="I1112" i="10"/>
  <c r="H37" i="5" s="1"/>
  <c r="I1029" i="10"/>
  <c r="I1045" i="10" s="1"/>
  <c r="I958" i="10"/>
  <c r="I961" i="10"/>
  <c r="I977" i="10" s="1"/>
  <c r="B28" i="11"/>
  <c r="C28" i="11"/>
  <c r="D28" i="11"/>
  <c r="G31" i="5"/>
  <c r="G1051" i="10" l="1"/>
  <c r="H35" i="5"/>
  <c r="E27" i="11"/>
  <c r="I36" i="5"/>
  <c r="I37" i="5"/>
  <c r="E28" i="11"/>
  <c r="G362" i="10"/>
  <c r="G1235" i="10"/>
  <c r="I1235" i="10" s="1"/>
  <c r="I1239" i="10" s="1"/>
  <c r="I1256" i="10" s="1"/>
  <c r="H38" i="5" s="1"/>
  <c r="G1188" i="10"/>
  <c r="G1190" i="10"/>
  <c r="G1189" i="10"/>
  <c r="G1116" i="10"/>
  <c r="G1117" i="10"/>
  <c r="G1118" i="10"/>
  <c r="G1049" i="10"/>
  <c r="G1050" i="10"/>
  <c r="I1052" i="10" s="1"/>
  <c r="I1054" i="10" s="1"/>
  <c r="G295" i="10"/>
  <c r="I295" i="10" s="1"/>
  <c r="G982" i="10"/>
  <c r="G983" i="10"/>
  <c r="G984" i="10"/>
  <c r="B27" i="11"/>
  <c r="C27" i="11"/>
  <c r="D27" i="11"/>
  <c r="E29" i="11" l="1"/>
  <c r="I38" i="5"/>
  <c r="E26" i="11"/>
  <c r="I35" i="5"/>
  <c r="G1260" i="10"/>
  <c r="G1262" i="10"/>
  <c r="G1261" i="10"/>
  <c r="I1191" i="10"/>
  <c r="I1193" i="10" s="1"/>
  <c r="I1119" i="10"/>
  <c r="I1121" i="10" s="1"/>
  <c r="I985" i="10"/>
  <c r="I987" i="10" s="1"/>
  <c r="F27" i="11"/>
  <c r="C23" i="11"/>
  <c r="D23" i="11"/>
  <c r="C24" i="11"/>
  <c r="D24" i="11"/>
  <c r="C25" i="11"/>
  <c r="D25" i="11"/>
  <c r="C26" i="11"/>
  <c r="D26" i="11"/>
  <c r="C29" i="11"/>
  <c r="D29" i="11"/>
  <c r="C22" i="11"/>
  <c r="B23" i="11"/>
  <c r="B24" i="11"/>
  <c r="B25" i="11"/>
  <c r="B26" i="11"/>
  <c r="B29" i="11"/>
  <c r="B22" i="11"/>
  <c r="B21" i="11"/>
  <c r="B16" i="11"/>
  <c r="C16" i="11"/>
  <c r="B17" i="11"/>
  <c r="C17" i="11"/>
  <c r="B18" i="11"/>
  <c r="C18" i="11"/>
  <c r="B19" i="11"/>
  <c r="C19" i="11"/>
  <c r="D19" i="11"/>
  <c r="B20" i="11"/>
  <c r="C20" i="11"/>
  <c r="C15" i="11"/>
  <c r="B15" i="11"/>
  <c r="C11" i="11"/>
  <c r="D11" i="11"/>
  <c r="C12" i="11"/>
  <c r="C13" i="11"/>
  <c r="D10" i="11"/>
  <c r="C10" i="11"/>
  <c r="D6" i="11"/>
  <c r="D7" i="11"/>
  <c r="D8" i="11"/>
  <c r="C6" i="11"/>
  <c r="C7" i="11"/>
  <c r="C8" i="11"/>
  <c r="B14" i="11"/>
  <c r="B11" i="11"/>
  <c r="B12" i="11"/>
  <c r="B13" i="11"/>
  <c r="B10" i="11"/>
  <c r="B6" i="11"/>
  <c r="B7" i="11"/>
  <c r="B8" i="11"/>
  <c r="B9" i="11"/>
  <c r="B5" i="11"/>
  <c r="F28" i="11" l="1"/>
  <c r="I1263" i="10"/>
  <c r="I1265" i="10" s="1"/>
  <c r="D876" i="10"/>
  <c r="C876" i="10"/>
  <c r="B806" i="10"/>
  <c r="A806" i="10"/>
  <c r="N904" i="10"/>
  <c r="N907" i="10" s="1"/>
  <c r="N897" i="10"/>
  <c r="N899" i="10" s="1"/>
  <c r="N891" i="10"/>
  <c r="N890" i="10"/>
  <c r="N882" i="10"/>
  <c r="N881" i="10"/>
  <c r="N880" i="10"/>
  <c r="L832" i="10"/>
  <c r="L835" i="10" s="1"/>
  <c r="L825" i="10"/>
  <c r="L827" i="10" s="1"/>
  <c r="L818" i="10"/>
  <c r="L820" i="10" s="1"/>
  <c r="L811" i="10"/>
  <c r="L810" i="10"/>
  <c r="L813" i="10" l="1"/>
  <c r="L837" i="10" s="1"/>
  <c r="H19" i="5" s="1"/>
  <c r="N885" i="10"/>
  <c r="N892" i="10"/>
  <c r="I19" i="5" l="1"/>
  <c r="E12" i="11"/>
  <c r="N909" i="10"/>
  <c r="L914" i="10" s="1"/>
  <c r="J842" i="10"/>
  <c r="J844" i="10"/>
  <c r="J843" i="10"/>
  <c r="H20" i="5" l="1"/>
  <c r="I20" i="5" s="1"/>
  <c r="L916" i="10"/>
  <c r="L915" i="10"/>
  <c r="L845" i="10"/>
  <c r="L847" i="10" s="1"/>
  <c r="N917" i="10" l="1"/>
  <c r="N919" i="10" s="1"/>
  <c r="E13" i="11"/>
  <c r="F29" i="11"/>
  <c r="I750" i="10"/>
  <c r="F749" i="10"/>
  <c r="I749" i="10" s="1"/>
  <c r="B740" i="10"/>
  <c r="A740" i="10"/>
  <c r="I764" i="10"/>
  <c r="I767" i="10" s="1"/>
  <c r="I757" i="10"/>
  <c r="I759" i="10" s="1"/>
  <c r="I743" i="10"/>
  <c r="I745" i="10" s="1"/>
  <c r="B674" i="10"/>
  <c r="A674" i="10"/>
  <c r="I611" i="10"/>
  <c r="I620" i="10"/>
  <c r="B604" i="10"/>
  <c r="A604" i="10"/>
  <c r="F433" i="10"/>
  <c r="I433" i="10" s="1"/>
  <c r="F432" i="10"/>
  <c r="F431" i="10"/>
  <c r="F430" i="10"/>
  <c r="B419" i="10"/>
  <c r="A419" i="10"/>
  <c r="I446" i="10"/>
  <c r="I449" i="10" s="1"/>
  <c r="I439" i="10"/>
  <c r="I441" i="10" s="1"/>
  <c r="G432" i="10"/>
  <c r="G431" i="10"/>
  <c r="I425" i="10"/>
  <c r="I424" i="10"/>
  <c r="I423" i="10"/>
  <c r="I422" i="10"/>
  <c r="G25" i="5"/>
  <c r="D20" i="11"/>
  <c r="G26" i="5"/>
  <c r="D12" i="11"/>
  <c r="F12" i="11" s="1"/>
  <c r="G159" i="10"/>
  <c r="I159" i="10" s="1"/>
  <c r="B150" i="10"/>
  <c r="A150" i="10"/>
  <c r="I173" i="10"/>
  <c r="I177" i="10" s="1"/>
  <c r="I167" i="10"/>
  <c r="I169" i="10" s="1"/>
  <c r="I161" i="10"/>
  <c r="I160" i="10"/>
  <c r="I153" i="10"/>
  <c r="I155" i="10" s="1"/>
  <c r="G108" i="10"/>
  <c r="I108" i="10" s="1"/>
  <c r="I112" i="10" s="1"/>
  <c r="I94" i="10"/>
  <c r="G97" i="10"/>
  <c r="I97" i="10" s="1"/>
  <c r="I96" i="10"/>
  <c r="I95" i="10"/>
  <c r="B85" i="10"/>
  <c r="A85" i="10"/>
  <c r="I102" i="10"/>
  <c r="I104" i="10" s="1"/>
  <c r="I88" i="10"/>
  <c r="I90" i="10" s="1"/>
  <c r="I43" i="10"/>
  <c r="I47" i="10" s="1"/>
  <c r="B21" i="10"/>
  <c r="A21" i="10"/>
  <c r="I37" i="10"/>
  <c r="I39" i="10" s="1"/>
  <c r="I24" i="10"/>
  <c r="I26" i="10" s="1"/>
  <c r="D18" i="11" l="1"/>
  <c r="F25" i="11"/>
  <c r="F24" i="11"/>
  <c r="I98" i="10"/>
  <c r="F26" i="11"/>
  <c r="D17" i="11"/>
  <c r="D15" i="11"/>
  <c r="I426" i="10"/>
  <c r="I430" i="10"/>
  <c r="I752" i="10"/>
  <c r="I769" i="10" s="1"/>
  <c r="H32" i="5" s="1"/>
  <c r="I432" i="10"/>
  <c r="I431" i="10"/>
  <c r="I163" i="10"/>
  <c r="I179" i="10" s="1"/>
  <c r="H13" i="5" s="1"/>
  <c r="I49" i="10"/>
  <c r="G24" i="5"/>
  <c r="D22" i="11"/>
  <c r="D13" i="11"/>
  <c r="F13" i="11" s="1"/>
  <c r="I13" i="5" l="1"/>
  <c r="E8" i="11"/>
  <c r="I32" i="5"/>
  <c r="E23" i="11"/>
  <c r="D16" i="11"/>
  <c r="I114" i="10"/>
  <c r="H12" i="5" s="1"/>
  <c r="G775" i="10"/>
  <c r="G774" i="10"/>
  <c r="G773" i="10"/>
  <c r="I434" i="10"/>
  <c r="G184" i="10"/>
  <c r="G185" i="10"/>
  <c r="G183" i="10"/>
  <c r="G120" i="10"/>
  <c r="G53" i="10"/>
  <c r="H11" i="5"/>
  <c r="G54" i="10"/>
  <c r="G55" i="10"/>
  <c r="I698" i="10"/>
  <c r="I701" i="10" s="1"/>
  <c r="F691" i="10"/>
  <c r="I691" i="10" s="1"/>
  <c r="I693" i="10" s="1"/>
  <c r="I677" i="10"/>
  <c r="I679" i="10" s="1"/>
  <c r="A542" i="10"/>
  <c r="B491" i="10"/>
  <c r="A491" i="10"/>
  <c r="I371" i="10"/>
  <c r="I373" i="10" s="1"/>
  <c r="I366" i="10"/>
  <c r="I11" i="5" l="1"/>
  <c r="E6" i="11"/>
  <c r="I12" i="5"/>
  <c r="E7" i="11"/>
  <c r="G119" i="10"/>
  <c r="G118" i="10"/>
  <c r="I121" i="10" s="1"/>
  <c r="I123" i="10" s="1"/>
  <c r="I776" i="10"/>
  <c r="I778" i="10" s="1"/>
  <c r="F23" i="11" s="1"/>
  <c r="I186" i="10"/>
  <c r="I188" i="10" s="1"/>
  <c r="I451" i="10"/>
  <c r="I56" i="10"/>
  <c r="I58" i="10" s="1"/>
  <c r="I703" i="10"/>
  <c r="G708" i="10" s="1"/>
  <c r="F8" i="11" l="1"/>
  <c r="F6" i="11"/>
  <c r="F7" i="11"/>
  <c r="G456" i="10"/>
  <c r="G455" i="10"/>
  <c r="G457" i="10"/>
  <c r="H25" i="5"/>
  <c r="G709" i="10"/>
  <c r="H31" i="5"/>
  <c r="G707" i="10"/>
  <c r="I632" i="10"/>
  <c r="I635" i="10" s="1"/>
  <c r="I625" i="10"/>
  <c r="I627" i="10" s="1"/>
  <c r="I619" i="10"/>
  <c r="G618" i="10"/>
  <c r="I618" i="10" s="1"/>
  <c r="G617" i="10"/>
  <c r="I617" i="10" s="1"/>
  <c r="F616" i="10"/>
  <c r="I610" i="10"/>
  <c r="I609" i="10"/>
  <c r="I608" i="10"/>
  <c r="I607" i="10"/>
  <c r="I566" i="10"/>
  <c r="I569" i="10" s="1"/>
  <c r="I559" i="10"/>
  <c r="I561" i="10" s="1"/>
  <c r="G551" i="10"/>
  <c r="F551" i="10"/>
  <c r="I546" i="10"/>
  <c r="I545" i="10"/>
  <c r="B542" i="10"/>
  <c r="I515" i="10"/>
  <c r="I518" i="10" s="1"/>
  <c r="I508" i="10"/>
  <c r="I510" i="10" s="1"/>
  <c r="I500" i="10"/>
  <c r="I503" i="10" s="1"/>
  <c r="I495" i="10"/>
  <c r="I494" i="10"/>
  <c r="I378" i="10"/>
  <c r="I381" i="10" s="1"/>
  <c r="I362" i="10"/>
  <c r="I367" i="10" s="1"/>
  <c r="I356" i="10"/>
  <c r="I358" i="10" s="1"/>
  <c r="B353" i="10"/>
  <c r="A353" i="10"/>
  <c r="I310" i="10"/>
  <c r="I305" i="10"/>
  <c r="I297" i="10"/>
  <c r="I296" i="10"/>
  <c r="I294" i="10"/>
  <c r="I288" i="10"/>
  <c r="I290" i="10" s="1"/>
  <c r="B285" i="10"/>
  <c r="A285" i="10"/>
  <c r="I243" i="10"/>
  <c r="I246" i="10" s="1"/>
  <c r="F236" i="10"/>
  <c r="I236" i="10" s="1"/>
  <c r="I238" i="10" s="1"/>
  <c r="I222" i="10"/>
  <c r="I224" i="10" s="1"/>
  <c r="B219" i="10"/>
  <c r="A219" i="10"/>
  <c r="H24" i="5" l="1"/>
  <c r="E22" i="11"/>
  <c r="I25" i="5"/>
  <c r="E17" i="11"/>
  <c r="I383" i="10"/>
  <c r="I248" i="10"/>
  <c r="H17" i="5" s="1"/>
  <c r="F5" i="11"/>
  <c r="I612" i="10"/>
  <c r="I458" i="10"/>
  <c r="I460" i="10" s="1"/>
  <c r="I31" i="5"/>
  <c r="I710" i="10"/>
  <c r="I712" i="10" s="1"/>
  <c r="I313" i="10"/>
  <c r="I14" i="5"/>
  <c r="I551" i="10"/>
  <c r="I554" i="10" s="1"/>
  <c r="I496" i="10"/>
  <c r="I520" i="10" s="1"/>
  <c r="G525" i="10" s="1"/>
  <c r="I547" i="10"/>
  <c r="I616" i="10"/>
  <c r="I621" i="10" s="1"/>
  <c r="I298" i="10"/>
  <c r="I24" i="5" l="1"/>
  <c r="E16" i="11"/>
  <c r="H23" i="5"/>
  <c r="E15" i="11" s="1"/>
  <c r="E10" i="11"/>
  <c r="I315" i="10"/>
  <c r="H18" i="5" s="1"/>
  <c r="F17" i="11"/>
  <c r="F22" i="11"/>
  <c r="I637" i="10"/>
  <c r="H28" i="5" s="1"/>
  <c r="I17" i="5"/>
  <c r="G524" i="10"/>
  <c r="I571" i="10"/>
  <c r="G526" i="10"/>
  <c r="H26" i="5"/>
  <c r="G252" i="10"/>
  <c r="G253" i="10"/>
  <c r="G254" i="10"/>
  <c r="G388" i="10"/>
  <c r="G390" i="10"/>
  <c r="G389" i="10"/>
  <c r="I23" i="5" l="1"/>
  <c r="I28" i="5"/>
  <c r="E20" i="11"/>
  <c r="I26" i="5"/>
  <c r="E18" i="11"/>
  <c r="I18" i="5"/>
  <c r="I21" i="5" s="1"/>
  <c r="E11" i="11"/>
  <c r="F16" i="11"/>
  <c r="F21" i="11"/>
  <c r="G319" i="10"/>
  <c r="G321" i="10"/>
  <c r="G320" i="10"/>
  <c r="I527" i="10"/>
  <c r="I529" i="10" s="1"/>
  <c r="G641" i="10"/>
  <c r="G576" i="10"/>
  <c r="G575" i="10"/>
  <c r="H27" i="5"/>
  <c r="G577" i="10"/>
  <c r="G643" i="10"/>
  <c r="I391" i="10"/>
  <c r="I393" i="10" s="1"/>
  <c r="G642" i="10"/>
  <c r="I255" i="10"/>
  <c r="I257" i="10" s="1"/>
  <c r="F10" i="11" s="1"/>
  <c r="I27" i="5" l="1"/>
  <c r="E19" i="11"/>
  <c r="F18" i="11"/>
  <c r="I322" i="10"/>
  <c r="I324" i="10" s="1"/>
  <c r="I644" i="10"/>
  <c r="I646" i="10" s="1"/>
  <c r="F20" i="11" s="1"/>
  <c r="I578" i="10"/>
  <c r="I580" i="10" s="1"/>
  <c r="F19" i="11" s="1"/>
  <c r="F11" i="11" l="1"/>
  <c r="I29" i="5"/>
  <c r="F15" i="11"/>
  <c r="I39" i="5"/>
  <c r="F9" i="11" l="1"/>
  <c r="I40" i="5"/>
  <c r="F14" i="11"/>
  <c r="I44" i="5" l="1"/>
  <c r="I43" i="5"/>
  <c r="I42" i="5"/>
  <c r="I41" i="5"/>
  <c r="F30" i="11"/>
  <c r="G28" i="11" s="1"/>
  <c r="N28" i="11" s="1"/>
  <c r="I45" i="5" l="1"/>
  <c r="G27" i="11"/>
  <c r="N27" i="11" s="1"/>
  <c r="G26" i="11"/>
  <c r="N26" i="11" s="1"/>
  <c r="G24" i="11"/>
  <c r="K24" i="11" s="1"/>
  <c r="G13" i="11"/>
  <c r="N13" i="11" s="1"/>
  <c r="G12" i="11"/>
  <c r="M12" i="11" s="1"/>
  <c r="G25" i="11"/>
  <c r="N25" i="11" s="1"/>
  <c r="G29" i="11"/>
  <c r="G23" i="11"/>
  <c r="O23" i="11" s="1"/>
  <c r="G6" i="11"/>
  <c r="H6" i="11" s="1"/>
  <c r="G8" i="11"/>
  <c r="H8" i="11" s="1"/>
  <c r="G7" i="11"/>
  <c r="H7" i="11" s="1"/>
  <c r="G22" i="11"/>
  <c r="N22" i="11" s="1"/>
  <c r="G17" i="11"/>
  <c r="G16" i="11"/>
  <c r="J16" i="11" s="1"/>
  <c r="G10" i="11"/>
  <c r="I10" i="11" s="1"/>
  <c r="G19" i="11"/>
  <c r="L19" i="11" s="1"/>
  <c r="G20" i="11"/>
  <c r="M20" i="11" s="1"/>
  <c r="G18" i="11"/>
  <c r="L18" i="11" s="1"/>
  <c r="G11" i="11"/>
  <c r="L11" i="11" s="1"/>
  <c r="G15" i="11"/>
  <c r="I15" i="11" s="1"/>
  <c r="K17" i="11" l="1"/>
  <c r="K33" i="11" s="1"/>
  <c r="K34" i="11" s="1"/>
  <c r="L17" i="11"/>
  <c r="L33" i="11" s="1"/>
  <c r="L34" i="11" s="1"/>
  <c r="O29" i="11"/>
  <c r="O33" i="11" s="1"/>
  <c r="O34" i="11" s="1"/>
  <c r="N29" i="11"/>
  <c r="N33" i="11" s="1"/>
  <c r="N34" i="11" s="1"/>
  <c r="J33" i="11"/>
  <c r="J34" i="11" s="1"/>
  <c r="M33" i="11"/>
  <c r="M34" i="11" s="1"/>
  <c r="I33" i="11"/>
  <c r="I34" i="11" s="1"/>
  <c r="H33" i="11"/>
  <c r="G30" i="11"/>
  <c r="H34" i="11" l="1"/>
  <c r="H36" i="11" s="1"/>
  <c r="I36" i="11" s="1"/>
  <c r="J36" i="11" s="1"/>
  <c r="K36" i="11" s="1"/>
  <c r="L36" i="11" s="1"/>
  <c r="M36" i="11" s="1"/>
  <c r="N36" i="11" s="1"/>
  <c r="O36" i="11" s="1"/>
  <c r="H35" i="11"/>
  <c r="I35" i="11" s="1"/>
  <c r="J35" i="11" s="1"/>
  <c r="K35" i="11" s="1"/>
  <c r="L35" i="11" s="1"/>
  <c r="M35" i="11" s="1"/>
  <c r="N35" i="11" s="1"/>
  <c r="O35" i="11" s="1"/>
</calcChain>
</file>

<file path=xl/sharedStrings.xml><?xml version="1.0" encoding="utf-8"?>
<sst xmlns="http://schemas.openxmlformats.org/spreadsheetml/2006/main" count="1708" uniqueCount="243">
  <si>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</si>
  <si>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</si>
  <si>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</si>
  <si>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</si>
  <si>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</si>
  <si>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</si>
  <si>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</si>
  <si>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</si>
  <si>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</si>
  <si>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</si>
  <si>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</si>
  <si>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</si>
  <si>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</si>
  <si>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</si>
  <si>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</si>
  <si>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</si>
  <si>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</si>
  <si>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</si>
  <si>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</si>
  <si>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</si>
  <si>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</si>
  <si>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</si>
  <si>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</si>
  <si>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</si>
  <si>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</si>
  <si>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</si>
  <si>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</si>
  <si>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</si>
  <si>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</si>
  <si>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</si>
  <si>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</si>
  <si>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</si>
  <si>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</si>
  <si>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</si>
  <si>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</si>
  <si>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</si>
  <si>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</si>
  <si>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</si>
  <si>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</si>
  <si>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</si>
  <si>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</si>
  <si>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</si>
  <si>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</si>
  <si>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</si>
  <si>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</si>
  <si>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</si>
  <si>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</si>
  <si>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</si>
  <si>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</si>
  <si>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</si>
  <si>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</si>
  <si>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</si>
  <si>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</si>
  <si>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</si>
  <si>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</si>
  <si>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</si>
  <si>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</si>
  <si>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</si>
  <si>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</si>
  <si>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</si>
  <si>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</si>
  <si>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</si>
  <si>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</si>
  <si>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</si>
  <si>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</si>
  <si>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</si>
  <si>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</si>
  <si>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</si>
  <si>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</si>
  <si>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</si>
  <si>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</si>
  <si>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</si>
  <si>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</si>
  <si>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</si>
  <si>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</si>
  <si>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</si>
  <si>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</si>
  <si>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</si>
  <si>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</si>
  <si>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</si>
  <si>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</si>
  <si>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</si>
  <si>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</si>
  <si>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</si>
  <si>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</si>
  <si>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</si>
  <si>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ALCALDIA DE SITIONUEVO</t>
  </si>
  <si>
    <t>domestico</t>
  </si>
  <si>
    <t>Cuadrilla a-a</t>
  </si>
  <si>
    <t>1.1</t>
  </si>
  <si>
    <t>M2</t>
  </si>
  <si>
    <t>ADMINISTRACION %</t>
  </si>
  <si>
    <t>IMPREVISTO %</t>
  </si>
  <si>
    <t>UTILIDAD %</t>
  </si>
  <si>
    <t>Herramientas</t>
  </si>
  <si>
    <t>Und</t>
  </si>
  <si>
    <t>M3</t>
  </si>
  <si>
    <t>PRELIMINARES</t>
  </si>
  <si>
    <t>DISTANCIA EN KM</t>
  </si>
  <si>
    <t>Mortero 1:3</t>
  </si>
  <si>
    <t>Andamios</t>
  </si>
  <si>
    <r>
      <t>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o Ton/Km</t>
    </r>
  </si>
  <si>
    <t>Alquiler de tablones</t>
  </si>
  <si>
    <t>Galon</t>
  </si>
  <si>
    <t>Rdillo</t>
  </si>
  <si>
    <t>PinturA Vinilo tipo1</t>
  </si>
  <si>
    <t>OTROS</t>
  </si>
  <si>
    <t xml:space="preserve">JARDINERA </t>
  </si>
  <si>
    <t>1.2</t>
  </si>
  <si>
    <t>Jardinera en bloque samo mortero de pega 1:4</t>
  </si>
  <si>
    <t>1.3</t>
  </si>
  <si>
    <t>SENDERO</t>
  </si>
  <si>
    <t>m2</t>
  </si>
  <si>
    <t>Herramientas (Pico, Pala,)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</si>
  <si>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</si>
  <si>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Retiro de Material</t>
  </si>
  <si>
    <t>CUADRILLA A-A</t>
  </si>
  <si>
    <t>DIA</t>
  </si>
  <si>
    <t>Alquiler de rana</t>
  </si>
  <si>
    <t>Material seleccionado</t>
  </si>
  <si>
    <t>ML</t>
  </si>
  <si>
    <t>Herramientas (Pinzas,)</t>
  </si>
  <si>
    <t>Malla electrosoldada de 15X15Cm 4.0Mm (Xx-084) 6X2.35M. Para hierro de temperatura ancho 0,60 mts</t>
  </si>
  <si>
    <t>A.P.U.</t>
  </si>
  <si>
    <t>Mezcaldora</t>
  </si>
  <si>
    <t>Formaleta</t>
  </si>
  <si>
    <t>Vibrador elec. Concr. c/op</t>
  </si>
  <si>
    <t>DESPERDICIO</t>
  </si>
  <si>
    <t>Cemento x 50 kg</t>
  </si>
  <si>
    <t>Kg</t>
  </si>
  <si>
    <t>Arena</t>
  </si>
  <si>
    <t>Gravilla</t>
  </si>
  <si>
    <t>Agua</t>
  </si>
  <si>
    <t>Litros</t>
  </si>
  <si>
    <t>Herramientas (, Pala,)</t>
  </si>
  <si>
    <t>Bloque Samo N°4</t>
  </si>
  <si>
    <t>TRANSPORTE</t>
  </si>
  <si>
    <t>Relleno de jardineras con arena negra para jardineras</t>
  </si>
  <si>
    <t>Siembra de plantas ornamentales</t>
  </si>
  <si>
    <t>Construcción de Atril para nicho de la virgen</t>
  </si>
  <si>
    <t xml:space="preserve">TOTAL COSTOS DIRECTOS (1) </t>
  </si>
  <si>
    <t>Trazado y replanteo</t>
  </si>
  <si>
    <t>Glb</t>
  </si>
  <si>
    <t>1.4</t>
  </si>
  <si>
    <t>Madera aramgo de 4" x 2"</t>
  </si>
  <si>
    <t>Clavo de 4"</t>
  </si>
  <si>
    <t>Caja</t>
  </si>
  <si>
    <t>Taba de tripex de 2,40 x 1,20</t>
  </si>
  <si>
    <t>Impresión de pendon</t>
  </si>
  <si>
    <t>Clavo de 2"</t>
  </si>
  <si>
    <t>Lona en plipropileno</t>
  </si>
  <si>
    <t>2.1</t>
  </si>
  <si>
    <t>2.2</t>
  </si>
  <si>
    <t>2.3</t>
  </si>
  <si>
    <t>2.4</t>
  </si>
  <si>
    <t>Ml</t>
  </si>
  <si>
    <t>3.1</t>
  </si>
  <si>
    <t>3.2</t>
  </si>
  <si>
    <t>3.3</t>
  </si>
  <si>
    <t>3.4</t>
  </si>
  <si>
    <t>3.5</t>
  </si>
  <si>
    <t>3.6</t>
  </si>
  <si>
    <t>kg</t>
  </si>
  <si>
    <t>Plantilla para estanpar  tipo adoquin</t>
  </si>
  <si>
    <t>4.2</t>
  </si>
  <si>
    <t>4.3</t>
  </si>
  <si>
    <t>4.4</t>
  </si>
  <si>
    <t>4.5</t>
  </si>
  <si>
    <t>4.6</t>
  </si>
  <si>
    <t>4.1</t>
  </si>
  <si>
    <t>m3</t>
  </si>
  <si>
    <t>arean negra</t>
  </si>
  <si>
    <t>Abono organico</t>
  </si>
  <si>
    <t>Planta ornamental altura 40cm</t>
  </si>
  <si>
    <t>Suministro e Instalación de Valla Informativa de 3.00mts x 2,00mts</t>
  </si>
  <si>
    <t>Cerramiento Provisional Perimetral De Protección En Poli sombra, Con Altura De 2.00 Metros</t>
  </si>
  <si>
    <t>Pañete impermeabilizado para muro 1:3</t>
  </si>
  <si>
    <t xml:space="preserve">Pintura en vinilo tipo 1 para muros 2 capas </t>
  </si>
  <si>
    <t>Demolición de Bordillos E: 0.15 m incluye escombro.</t>
  </si>
  <si>
    <t>Excavación manual en material común, incluye retiro de escombro.</t>
  </si>
  <si>
    <t>Construcción de bordillo en concreto de 3.000 PSI Alto= 0,35, espesor 0.15 cm</t>
  </si>
  <si>
    <t>Suministro de material seleccionado. Incluye compactación con pisón e=0,08</t>
  </si>
  <si>
    <t>Suministro e Instalación de malla electro soldada de 15 cm X 15 cm E: 4mm</t>
  </si>
  <si>
    <t>Suministro E Instalación De Sistema De Riego - Hidrantes (Ver Diseño).Suministro E Instalación De Sistema De Riego - Hidrantes (Ver Diseño).</t>
  </si>
  <si>
    <t>%</t>
  </si>
  <si>
    <t>MES 1</t>
  </si>
  <si>
    <t>MES 2</t>
  </si>
  <si>
    <t>ITEM</t>
  </si>
  <si>
    <t>Vr/ Unitario</t>
  </si>
  <si>
    <t>VR PARCIAL</t>
  </si>
  <si>
    <t>SEMANA 1</t>
  </si>
  <si>
    <t>SEMANA 2</t>
  </si>
  <si>
    <t>SEMANA 3</t>
  </si>
  <si>
    <t>SEMANA 4</t>
  </si>
  <si>
    <t>1</t>
  </si>
  <si>
    <t>TOTAL COSTOS DIRECTOS</t>
  </si>
  <si>
    <t>PORCENTAJE SEMANAL</t>
  </si>
  <si>
    <t>VALOR SEMANAL</t>
  </si>
  <si>
    <t>PROCENTAJE ACUMULADO</t>
  </si>
  <si>
    <t>VALOR ACUMULADO</t>
  </si>
  <si>
    <t>2</t>
  </si>
  <si>
    <t>3</t>
  </si>
  <si>
    <t>4</t>
  </si>
  <si>
    <t>CRONOGRAMA DE ACTIVIDADES Y MANEJO DE FLUJOSADECUACION DE LAS CONDICIONES FISICAS DEL PARQUE LA VIEGENCITA DEL BARRIO PALER MO VIEJO DEL CORREGIMIENTO DE PALERMO SITIONUEVO - MAGDALENA</t>
  </si>
  <si>
    <t xml:space="preserve">        Secretaria de Recracion y Deporte</t>
  </si>
  <si>
    <t>4.7</t>
  </si>
  <si>
    <t xml:space="preserve">Secretaria de Recracion y Deporte
</t>
  </si>
  <si>
    <t>PMA</t>
  </si>
  <si>
    <t>Suministro e instalación de banca prefabricada empotradas en jardineras con espaldar. Acabado en concreto 3000psi pulido prefabricada  120cm Largo x 50cm Anchox Alto 45cm</t>
  </si>
  <si>
    <t>4.8</t>
  </si>
  <si>
    <t>Suministro e instalación de juego de mesa con banca prefabricada tipo dado Acabado en concreto 3000psi pulido prefabricada  45cm Largo x 45cm Ancho x 45cm alto-</t>
  </si>
  <si>
    <t>Mortero 1:4</t>
  </si>
  <si>
    <t>Cemento</t>
  </si>
  <si>
    <t>Lts</t>
  </si>
  <si>
    <t>Bolsa</t>
  </si>
  <si>
    <t>Mortero</t>
  </si>
  <si>
    <t>herramientas menores</t>
  </si>
  <si>
    <t>Herramientas menores</t>
  </si>
  <si>
    <t>Sika mortero</t>
  </si>
  <si>
    <t>Polvo mineral de color</t>
  </si>
  <si>
    <t>Transporte de cemento</t>
  </si>
  <si>
    <t>und</t>
  </si>
  <si>
    <t>Camión con grúa de hasta 6 t</t>
  </si>
  <si>
    <t>h</t>
  </si>
  <si>
    <t>Banco, de 120x50x45 cm con asiento y respaldo de concreto prefabricado, incluso pernos de anclaje.</t>
  </si>
  <si>
    <t>Mortero de resina epoxi con arena de sílice, de endurecimiento rápido, para relleno de anclajes.</t>
  </si>
  <si>
    <t>Oficial 1ª obra blanca de obra civil.</t>
  </si>
  <si>
    <t>Caneca en Acero Inoxidable 75Lts Barcelona M121</t>
  </si>
  <si>
    <t xml:space="preserve"> juego de mesa con banca prefabricada tipo dado Acabado en concreto 3000psi pulido prefabricada  45cm Largo x 45cm Ancho x 45cm alto-</t>
  </si>
  <si>
    <t>Construcción en placa de concreto estampillado concolor mineral de 3.000 PSI espesor 0.08 cm</t>
  </si>
  <si>
    <t>Encchape porcelanico negro</t>
  </si>
  <si>
    <t>Pegante ceramico</t>
  </si>
  <si>
    <t>placa de concreto de 2500 psi0,07mt</t>
  </si>
  <si>
    <t>VALOR TOTAL COSTOS DIRECTO 1 + INDIRECTOS COMPONENTE 1</t>
  </si>
  <si>
    <t>ADECUACION DE LAS CONDICIONES FISICAS DEL PARQUE LA VIRGENCITA DEL BARRIO PALERMO VIEJO DEL CORREGIMIENTO DE PALERMO SITIONUEVO - MAGDALENA</t>
  </si>
  <si>
    <t xml:space="preserve"> Poste Galvanizado En Caliente De 4.00 Metros De Altura Libre,  Acabado Final En Pintura De Esmalte Para Exteriores</t>
  </si>
  <si>
    <t xml:space="preserve"> luminarias para paque de 50 watt </t>
  </si>
  <si>
    <t xml:space="preserve">SuSuministro E Instalacion De Poste Galvanizado En Caliente De 4.00 Metros De Altura Libre,  Acabado Final En Pintura De Esmalte Para Exteriores y 4 luminarias de 50 watt </t>
  </si>
  <si>
    <t>Alamnre encauchetado N°14</t>
  </si>
  <si>
    <t>Tubo Pf 1/2 Rde9 Rollo 90Mts</t>
  </si>
  <si>
    <t>collarin de 4" x1/2"</t>
  </si>
  <si>
    <t>Accesorios</t>
  </si>
  <si>
    <t>Demolición de muros E: 0.12 m incluye retiro de escombro.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</si>
</sst>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.0%"/>
    <numFmt numFmtId="174" formatCode="0#.00\ \L\t"/>
    <numFmt numFmtId="175" formatCode="_ * #,##0.00_ ;_ * \-#,##0.00_ ;_ * &quot;-&quot;??_ ;_ @_ "/>
    <numFmt numFmtId="176" formatCode="_-* #,##0_-;\-* #,##0_-;_-* &quot;-&quot;??_-;_-@_-"/>
    <numFmt numFmtId="177" formatCode="0.000"/>
    <numFmt numFmtId="178" formatCode="#,##0.00\ &quot;€&quot;"/>
    <numFmt numFmtId="179" formatCode="_-* #,##0.00_-;\-* #,##0.00_-;_-* &quot;-&quot;_-;_-@_-"/>
    <numFmt numFmtId="180" formatCode="[$$-240A]#,##0;[Red][$$-240A]#,##0"/>
    <numFmt numFmtId="181" formatCode="\$\ #,##0"/>
    <numFmt numFmtId="182" formatCode="\$\ #,##0.00"/>
    <numFmt numFmtId="183" formatCode="_-* #,##0\ _€_-;\-* #,##0\ _€_-;_-* &quot;-&quot;??\ _€_-;_-@_-"/>
    <numFmt numFmtId="184" formatCode="_-* #,##0.0_-;\-* #,##0.0_-;_-* &quot;-&quot;_-;_-@_-"/>
    <numFmt numFmtId="185" formatCode="_-&quot;$&quot;\ * #,##0.00_-;\-&quot;$&quot;\ * #,##0.00_-;_-&quot;$&quot;\ * &quot;-&quot;_-;_-@_-"/>
    <numFmt numFmtId="186" formatCode="_(&quot;$&quot;\ * #,##0.00_);_(&quot;$&quot;\ * \(#,##0.00\);_(&quot;$&quot;\ * &quot;-&quot;??_);_(@_)"/>
    <numFmt numFmtId="187" formatCode="_(* #,##0.00_);_(* \(#,##0.00\);_(* &quot;-&quot;??_);_(@_)"/>
    <numFmt numFmtId="188" formatCode="_ &quot;$&quot;\ * #,##0_ ;_ &quot;$&quot;\ * \-#,##0_ ;_ &quot;$&quot;\ * &quot;-&quot;??_ ;_ @_ "/>
    <numFmt numFmtId="189" formatCode="_ &quot;$&quot;\ * #,##0.00_ ;_ &quot;$&quot;\ * \-#,##0.00_ ;_ &quot;$&quot;\ * &quot;-&quot;??_ ;_ @_ "/>
    <numFmt numFmtId="190" formatCode="&quot;$&quot;#,##0.00"/>
    <numFmt numFmtId="191" formatCode="&quot;$&quot;#,##0"/>
    <numFmt numFmtId="192" formatCode="_-&quot;$&quot;* #,##0_-;\-&quot;$&quot;* #,##0_-;_-&quot;$&quot;* &quot;-&quot;_-;_-@_-"/>
    <numFmt numFmtId="193" formatCode="_-&quot;$&quot;* #,##0.00_-;\-&quot;$&quot;* #,##0.00_-;_-&quot;$&quot;* &quot;-&quot;_-;_-@_-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vertAlign val="superscript"/>
      <sz val="11"/>
      <name val="Arial"/>
      <family val="2"/>
    </font>
    <font>
      <b/>
      <sz val="12"/>
      <name val="Arial"/>
      <family val="2"/>
    </font>
    <font>
      <sz val="10"/>
      <name val="Arial MT"/>
    </font>
    <font>
      <sz val="10"/>
      <name val="Arial MT"/>
      <family val="2"/>
    </font>
    <font>
      <sz val="10"/>
      <color rgb="FF000000"/>
      <name val="Arial MT"/>
      <family val="2"/>
    </font>
    <font>
      <sz val="10"/>
      <color rgb="FF000000"/>
      <name val="Arial MT"/>
    </font>
    <font>
      <b/>
      <vertAlign val="superscript"/>
      <sz val="11"/>
      <color theme="0"/>
      <name val="Arial"/>
      <family val="2"/>
    </font>
    <font>
      <sz val="11"/>
      <color rgb="FF000000"/>
      <name val="Arial MT"/>
      <family val="2"/>
    </font>
    <font>
      <sz val="11"/>
      <color rgb="FF000000"/>
      <name val="Arial MT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7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" fillId="0" borderId="0"/>
    <xf numFmtId="186" fontId="4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  <xf numFmtId="192" fontId="4" fillId="0" borderId="0" applyFont="0" applyFill="0" applyBorder="0" applyAlignment="0" applyProtection="0"/>
  </cellStyleXfs>
  <cellXfs count="836">
    <xf numFmtId="0" fontId="0" fillId="0" borderId="0" xfId="0"/>
    <xf numFmtId="0" fontId="3" fillId="0" borderId="0" xfId="0" applyFont="1"/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2" fillId="0" borderId="0" xfId="2" applyFont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0" fontId="2" fillId="0" borderId="0" xfId="10" applyNumberFormat="1" applyFont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Alignment="1">
      <alignment horizontal="right" vertical="center"/>
    </xf>
    <xf numFmtId="0" fontId="1" fillId="0" borderId="0" xfId="1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1" fillId="0" borderId="0" xfId="5" applyFont="1" applyAlignment="1">
      <alignment vertical="center" wrapText="1"/>
    </xf>
    <xf numFmtId="3" fontId="2" fillId="0" borderId="0" xfId="5" applyNumberFormat="1" applyFont="1" applyAlignment="1">
      <alignment vertical="center" wrapText="1"/>
    </xf>
    <xf numFmtId="0" fontId="2" fillId="0" borderId="0" xfId="5" applyFont="1"/>
    <xf numFmtId="0" fontId="1" fillId="0" borderId="0" xfId="2" applyAlignment="1">
      <alignment vertical="center"/>
    </xf>
    <xf numFmtId="4" fontId="2" fillId="0" borderId="0" xfId="2" applyNumberFormat="1" applyFont="1" applyAlignment="1">
      <alignment vertical="center" wrapText="1"/>
    </xf>
    <xf numFmtId="0" fontId="1" fillId="0" borderId="0" xfId="5" applyFont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8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59" xfId="0" applyFont="1" applyBorder="1" applyAlignment="1">
      <alignment horizontal="left"/>
    </xf>
    <xf numFmtId="0" fontId="6" fillId="0" borderId="46" xfId="0" applyFont="1" applyBorder="1" applyAlignment="1">
      <alignment horizontal="center"/>
    </xf>
    <xf numFmtId="0" fontId="6" fillId="0" borderId="58" xfId="0" applyFont="1" applyBorder="1"/>
    <xf numFmtId="0" fontId="6" fillId="0" borderId="49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38" xfId="0" applyFont="1" applyBorder="1"/>
    <xf numFmtId="0" fontId="6" fillId="0" borderId="44" xfId="0" applyFont="1" applyBorder="1"/>
    <xf numFmtId="0" fontId="6" fillId="0" borderId="43" xfId="0" applyFont="1" applyBorder="1"/>
    <xf numFmtId="43" fontId="6" fillId="0" borderId="39" xfId="3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39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6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wrapText="1"/>
    </xf>
    <xf numFmtId="0" fontId="6" fillId="0" borderId="42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3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43" fontId="6" fillId="0" borderId="63" xfId="0" applyNumberFormat="1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3" xfId="0" applyFont="1" applyBorder="1"/>
    <xf numFmtId="0" fontId="6" fillId="0" borderId="34" xfId="0" applyFont="1" applyBorder="1"/>
    <xf numFmtId="0" fontId="6" fillId="0" borderId="57" xfId="0" applyFont="1" applyBorder="1"/>
    <xf numFmtId="176" fontId="6" fillId="0" borderId="3" xfId="3" applyNumberFormat="1" applyFont="1" applyBorder="1" applyAlignment="1">
      <alignment vertical="center"/>
    </xf>
    <xf numFmtId="43" fontId="5" fillId="0" borderId="63" xfId="3" applyFont="1" applyBorder="1" applyAlignment="1">
      <alignment wrapText="1"/>
    </xf>
    <xf numFmtId="175" fontId="5" fillId="0" borderId="63" xfId="0" applyNumberFormat="1" applyFont="1" applyBorder="1" applyAlignment="1">
      <alignment wrapText="1"/>
    </xf>
    <xf numFmtId="0" fontId="11" fillId="0" borderId="0" xfId="0" applyFont="1"/>
    <xf numFmtId="0" fontId="6" fillId="0" borderId="3" xfId="6" applyFont="1" applyBorder="1" applyAlignment="1">
      <alignment horizontal="center" vertical="center"/>
    </xf>
    <xf numFmtId="4" fontId="6" fillId="0" borderId="3" xfId="7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179" fontId="11" fillId="0" borderId="3" xfId="16" applyNumberFormat="1" applyFont="1" applyBorder="1"/>
    <xf numFmtId="43" fontId="5" fillId="0" borderId="63" xfId="0" applyNumberFormat="1" applyFont="1" applyBorder="1" applyAlignment="1">
      <alignment wrapText="1"/>
    </xf>
    <xf numFmtId="41" fontId="6" fillId="0" borderId="3" xfId="16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5" fillId="6" borderId="60" xfId="0" applyFont="1" applyFill="1" applyBorder="1" applyAlignment="1">
      <alignment horizontal="center" vertical="center"/>
    </xf>
    <xf numFmtId="0" fontId="5" fillId="6" borderId="60" xfId="0" applyFont="1" applyFill="1" applyBorder="1" applyAlignment="1">
      <alignment horizontal="center" vertical="center" wrapText="1"/>
    </xf>
    <xf numFmtId="0" fontId="6" fillId="6" borderId="61" xfId="0" applyFont="1" applyFill="1" applyBorder="1" applyAlignment="1">
      <alignment horizontal="center" vertical="center"/>
    </xf>
    <xf numFmtId="4" fontId="6" fillId="6" borderId="61" xfId="0" applyNumberFormat="1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vertical="center" wrapText="1"/>
    </xf>
    <xf numFmtId="164" fontId="14" fillId="6" borderId="63" xfId="0" applyNumberFormat="1" applyFont="1" applyFill="1" applyBorder="1" applyAlignment="1">
      <alignment horizontal="right" wrapText="1"/>
    </xf>
    <xf numFmtId="43" fontId="14" fillId="6" borderId="63" xfId="0" applyNumberFormat="1" applyFont="1" applyFill="1" applyBorder="1" applyAlignment="1">
      <alignment wrapText="1"/>
    </xf>
    <xf numFmtId="0" fontId="6" fillId="0" borderId="27" xfId="0" applyFont="1" applyBorder="1"/>
    <xf numFmtId="0" fontId="6" fillId="0" borderId="7" xfId="0" applyFont="1" applyBorder="1"/>
    <xf numFmtId="0" fontId="6" fillId="0" borderId="9" xfId="0" applyFont="1" applyBorder="1" applyAlignment="1">
      <alignment wrapText="1"/>
    </xf>
    <xf numFmtId="0" fontId="6" fillId="0" borderId="38" xfId="0" applyFont="1" applyBorder="1" applyAlignment="1">
      <alignment horizontal="center"/>
    </xf>
    <xf numFmtId="2" fontId="6" fillId="0" borderId="1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6" fillId="0" borderId="35" xfId="0" applyFont="1" applyBorder="1"/>
    <xf numFmtId="0" fontId="6" fillId="0" borderId="4" xfId="0" applyFont="1" applyBorder="1"/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6" fillId="0" borderId="62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5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6" fillId="0" borderId="32" xfId="0" applyFont="1" applyBorder="1"/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0" fontId="6" fillId="0" borderId="62" xfId="0" applyFont="1" applyBorder="1"/>
    <xf numFmtId="0" fontId="5" fillId="0" borderId="58" xfId="0" applyFont="1" applyBorder="1" applyAlignment="1" applyProtection="1">
      <alignment horizontal="center"/>
      <protection locked="0"/>
    </xf>
    <xf numFmtId="0" fontId="5" fillId="0" borderId="49" xfId="0" applyFont="1" applyBorder="1" applyAlignment="1" applyProtection="1">
      <alignment horizontal="center"/>
      <protection locked="0"/>
    </xf>
    <xf numFmtId="0" fontId="5" fillId="0" borderId="51" xfId="0" applyFont="1" applyBorder="1" applyAlignment="1" applyProtection="1">
      <alignment horizontal="center"/>
      <protection locked="0"/>
    </xf>
    <xf numFmtId="0" fontId="8" fillId="0" borderId="25" xfId="14" applyFont="1" applyBorder="1" applyAlignment="1" applyProtection="1">
      <alignment horizontal="center"/>
    </xf>
    <xf numFmtId="0" fontId="5" fillId="0" borderId="5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37" xfId="15" applyFont="1" applyBorder="1" applyAlignment="1">
      <alignment horizontal="center" vertical="center"/>
    </xf>
    <xf numFmtId="0" fontId="6" fillId="0" borderId="20" xfId="15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2" borderId="3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2" fillId="0" borderId="3" xfId="5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43" fontId="6" fillId="0" borderId="3" xfId="19" applyFont="1" applyBorder="1"/>
    <xf numFmtId="43" fontId="6" fillId="0" borderId="24" xfId="19" applyFont="1" applyBorder="1" applyAlignment="1">
      <alignment wrapText="1"/>
    </xf>
    <xf numFmtId="43" fontId="6" fillId="0" borderId="39" xfId="19" applyFont="1" applyBorder="1"/>
    <xf numFmtId="0" fontId="2" fillId="0" borderId="3" xfId="0" applyFont="1" applyBorder="1" applyAlignment="1">
      <alignment horizontal="center" vertical="top" wrapText="1"/>
    </xf>
    <xf numFmtId="2" fontId="6" fillId="0" borderId="3" xfId="0" applyNumberFormat="1" applyFont="1" applyBorder="1"/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top" wrapText="1"/>
    </xf>
    <xf numFmtId="177" fontId="17" fillId="0" borderId="3" xfId="0" applyNumberFormat="1" applyFont="1" applyBorder="1" applyAlignment="1">
      <alignment horizontal="center" vertical="top" shrinkToFit="1"/>
    </xf>
    <xf numFmtId="43" fontId="6" fillId="0" borderId="56" xfId="19" applyFont="1" applyBorder="1" applyAlignment="1">
      <alignment wrapText="1"/>
    </xf>
    <xf numFmtId="43" fontId="6" fillId="0" borderId="15" xfId="19" applyFont="1" applyBorder="1" applyAlignment="1">
      <alignment wrapText="1"/>
    </xf>
    <xf numFmtId="43" fontId="6" fillId="0" borderId="63" xfId="19" applyFont="1" applyBorder="1" applyAlignment="1">
      <alignment wrapText="1"/>
    </xf>
    <xf numFmtId="43" fontId="6" fillId="0" borderId="23" xfId="19" applyFont="1" applyBorder="1" applyAlignment="1">
      <alignment wrapText="1"/>
    </xf>
    <xf numFmtId="43" fontId="6" fillId="0" borderId="3" xfId="19" applyFont="1" applyBorder="1" applyAlignment="1">
      <alignment horizontal="center"/>
    </xf>
    <xf numFmtId="43" fontId="6" fillId="0" borderId="20" xfId="19" applyFont="1" applyBorder="1" applyAlignment="1">
      <alignment horizontal="center" wrapText="1"/>
    </xf>
    <xf numFmtId="182" fontId="16" fillId="0" borderId="3" xfId="0" applyNumberFormat="1" applyFont="1" applyBorder="1" applyAlignment="1">
      <alignment horizontal="center" vertical="top" shrinkToFit="1"/>
    </xf>
    <xf numFmtId="183" fontId="6" fillId="0" borderId="37" xfId="0" applyNumberFormat="1" applyFont="1" applyBorder="1" applyAlignment="1">
      <alignment horizontal="left" vertical="center" wrapText="1"/>
    </xf>
    <xf numFmtId="43" fontId="5" fillId="0" borderId="63" xfId="19" applyFont="1" applyBorder="1" applyAlignment="1">
      <alignment wrapText="1"/>
    </xf>
    <xf numFmtId="43" fontId="6" fillId="0" borderId="5" xfId="19" applyFont="1" applyBorder="1"/>
    <xf numFmtId="43" fontId="6" fillId="0" borderId="4" xfId="19" applyFont="1" applyBorder="1" applyAlignment="1">
      <alignment horizontal="center"/>
    </xf>
    <xf numFmtId="43" fontId="6" fillId="0" borderId="6" xfId="19" applyFont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vertical="center"/>
    </xf>
    <xf numFmtId="184" fontId="11" fillId="0" borderId="4" xfId="16" applyNumberFormat="1" applyFont="1" applyBorder="1" applyAlignment="1">
      <alignment horizontal="center" vertical="center"/>
    </xf>
    <xf numFmtId="184" fontId="11" fillId="0" borderId="6" xfId="16" applyNumberFormat="1" applyFont="1" applyBorder="1" applyAlignment="1">
      <alignment horizontal="center" vertical="center"/>
    </xf>
    <xf numFmtId="43" fontId="6" fillId="0" borderId="24" xfId="19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43" fontId="6" fillId="0" borderId="14" xfId="19" applyFont="1" applyBorder="1"/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5" fillId="0" borderId="5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0" borderId="51" xfId="0" applyFont="1" applyBorder="1" applyAlignment="1">
      <alignment vertical="center"/>
    </xf>
    <xf numFmtId="0" fontId="5" fillId="7" borderId="60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7" borderId="60" xfId="0" applyFont="1" applyFill="1" applyBorder="1" applyAlignment="1">
      <alignment horizontal="center" vertical="center" wrapText="1"/>
    </xf>
    <xf numFmtId="2" fontId="6" fillId="7" borderId="61" xfId="0" applyNumberFormat="1" applyFont="1" applyFill="1" applyBorder="1" applyAlignment="1">
      <alignment horizontal="center" vertical="center"/>
    </xf>
    <xf numFmtId="4" fontId="6" fillId="7" borderId="61" xfId="0" applyNumberFormat="1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41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vertical="center" wrapText="1"/>
    </xf>
    <xf numFmtId="164" fontId="5" fillId="7" borderId="63" xfId="0" applyNumberFormat="1" applyFont="1" applyFill="1" applyBorder="1" applyAlignment="1">
      <alignment horizontal="center" wrapText="1"/>
    </xf>
    <xf numFmtId="0" fontId="5" fillId="7" borderId="16" xfId="0" applyFont="1" applyFill="1" applyBorder="1" applyAlignment="1">
      <alignment horizontal="right"/>
    </xf>
    <xf numFmtId="0" fontId="5" fillId="7" borderId="17" xfId="0" applyFont="1" applyFill="1" applyBorder="1" applyAlignment="1">
      <alignment horizontal="right"/>
    </xf>
    <xf numFmtId="0" fontId="5" fillId="7" borderId="18" xfId="0" applyFont="1" applyFill="1" applyBorder="1" applyAlignment="1">
      <alignment horizontal="right"/>
    </xf>
    <xf numFmtId="43" fontId="5" fillId="7" borderId="63" xfId="0" applyNumberFormat="1" applyFont="1" applyFill="1" applyBorder="1" applyAlignment="1">
      <alignment wrapText="1"/>
    </xf>
    <xf numFmtId="177" fontId="20" fillId="0" borderId="3" xfId="0" applyNumberFormat="1" applyFont="1" applyBorder="1" applyAlignment="1">
      <alignment horizontal="center" vertical="top" shrinkToFit="1"/>
    </xf>
    <xf numFmtId="0" fontId="5" fillId="7" borderId="16" xfId="0" applyFont="1" applyFill="1" applyBorder="1"/>
    <xf numFmtId="0" fontId="5" fillId="7" borderId="17" xfId="0" applyFont="1" applyFill="1" applyBorder="1"/>
    <xf numFmtId="0" fontId="5" fillId="7" borderId="18" xfId="0" applyFont="1" applyFill="1" applyBorder="1"/>
    <xf numFmtId="164" fontId="5" fillId="7" borderId="63" xfId="0" applyNumberFormat="1" applyFont="1" applyFill="1" applyBorder="1" applyAlignment="1">
      <alignment wrapText="1"/>
    </xf>
    <xf numFmtId="0" fontId="5" fillId="5" borderId="58" xfId="0" applyFont="1" applyFill="1" applyBorder="1"/>
    <xf numFmtId="0" fontId="5" fillId="5" borderId="49" xfId="0" applyFont="1" applyFill="1" applyBorder="1"/>
    <xf numFmtId="164" fontId="5" fillId="5" borderId="51" xfId="0" applyNumberFormat="1" applyFont="1" applyFill="1" applyBorder="1" applyAlignment="1">
      <alignment wrapText="1"/>
    </xf>
    <xf numFmtId="0" fontId="0" fillId="5" borderId="0" xfId="0" applyFill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9" fontId="6" fillId="0" borderId="3" xfId="4" applyFont="1" applyBorder="1" applyAlignment="1"/>
    <xf numFmtId="43" fontId="6" fillId="0" borderId="62" xfId="19" applyFont="1" applyBorder="1" applyAlignment="1"/>
    <xf numFmtId="43" fontId="6" fillId="0" borderId="35" xfId="19" applyFont="1" applyBorder="1" applyAlignment="1"/>
    <xf numFmtId="2" fontId="6" fillId="7" borderId="61" xfId="0" applyNumberFormat="1" applyFont="1" applyFill="1" applyBorder="1" applyAlignment="1">
      <alignment vertical="center"/>
    </xf>
    <xf numFmtId="0" fontId="5" fillId="7" borderId="41" xfId="0" applyFont="1" applyFill="1" applyBorder="1" applyAlignment="1">
      <alignment vertical="center" wrapText="1"/>
    </xf>
    <xf numFmtId="0" fontId="5" fillId="7" borderId="31" xfId="0" applyFont="1" applyFill="1" applyBorder="1" applyAlignment="1">
      <alignment vertical="center" wrapText="1"/>
    </xf>
    <xf numFmtId="0" fontId="2" fillId="0" borderId="1" xfId="5" applyFont="1" applyBorder="1"/>
    <xf numFmtId="0" fontId="3" fillId="0" borderId="2" xfId="0" applyFont="1" applyBorder="1" applyAlignment="1">
      <alignment wrapText="1"/>
    </xf>
    <xf numFmtId="178" fontId="5" fillId="5" borderId="3" xfId="6" applyNumberFormat="1" applyFont="1" applyFill="1" applyBorder="1" applyAlignment="1">
      <alignment horizontal="left" vertical="center" wrapText="1"/>
    </xf>
    <xf numFmtId="0" fontId="5" fillId="5" borderId="3" xfId="2" applyFont="1" applyFill="1" applyBorder="1" applyAlignment="1">
      <alignment vertical="center"/>
    </xf>
    <xf numFmtId="178" fontId="6" fillId="0" borderId="3" xfId="6" applyNumberFormat="1" applyFont="1" applyBorder="1" applyAlignment="1">
      <alignment horizontal="left" vertical="center" wrapText="1"/>
    </xf>
    <xf numFmtId="0" fontId="6" fillId="0" borderId="3" xfId="5" applyFont="1" applyBorder="1" applyAlignment="1">
      <alignment horizontal="center"/>
    </xf>
    <xf numFmtId="0" fontId="6" fillId="0" borderId="3" xfId="5" applyFont="1" applyBorder="1"/>
    <xf numFmtId="0" fontId="6" fillId="0" borderId="3" xfId="5" applyFont="1" applyBorder="1" applyAlignment="1">
      <alignment horizontal="center" vertical="center"/>
    </xf>
    <xf numFmtId="4" fontId="6" fillId="5" borderId="3" xfId="7" applyNumberFormat="1" applyFont="1" applyFill="1" applyBorder="1" applyAlignment="1">
      <alignment horizontal="center" vertical="center" wrapText="1"/>
    </xf>
    <xf numFmtId="3" fontId="6" fillId="0" borderId="3" xfId="2" applyNumberFormat="1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6" fillId="0" borderId="3" xfId="0" applyFont="1" applyBorder="1"/>
    <xf numFmtId="0" fontId="5" fillId="6" borderId="30" xfId="0" applyFont="1" applyFill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4" fontId="6" fillId="0" borderId="3" xfId="2" applyNumberFormat="1" applyFont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55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7" xfId="0" applyFont="1" applyBorder="1"/>
    <xf numFmtId="43" fontId="6" fillId="0" borderId="37" xfId="19" applyFont="1" applyBorder="1"/>
    <xf numFmtId="43" fontId="6" fillId="0" borderId="20" xfId="19" applyFont="1" applyBorder="1" applyAlignment="1">
      <alignment wrapText="1"/>
    </xf>
    <xf numFmtId="0" fontId="6" fillId="7" borderId="17" xfId="0" applyFont="1" applyFill="1" applyBorder="1" applyAlignment="1">
      <alignment horizontal="center" vertical="center" wrapText="1"/>
    </xf>
    <xf numFmtId="0" fontId="5" fillId="7" borderId="67" xfId="0" applyFont="1" applyFill="1" applyBorder="1" applyAlignment="1">
      <alignment horizontal="center" vertical="center" wrapText="1"/>
    </xf>
    <xf numFmtId="0" fontId="5" fillId="7" borderId="6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2" fontId="20" fillId="0" borderId="3" xfId="0" applyNumberFormat="1" applyFont="1" applyBorder="1" applyAlignment="1">
      <alignment horizontal="center" vertical="top" shrinkToFit="1"/>
    </xf>
    <xf numFmtId="178" fontId="6" fillId="5" borderId="3" xfId="6" applyNumberFormat="1" applyFont="1" applyFill="1" applyBorder="1" applyAlignment="1">
      <alignment horizontal="left" vertical="center" wrapText="1"/>
    </xf>
    <xf numFmtId="0" fontId="6" fillId="5" borderId="3" xfId="5" applyFont="1" applyFill="1" applyBorder="1" applyAlignment="1">
      <alignment vertical="center" wrapText="1"/>
    </xf>
    <xf numFmtId="43" fontId="6" fillId="0" borderId="20" xfId="19" applyFont="1" applyBorder="1" applyAlignment="1">
      <alignment vertical="center" wrapText="1"/>
    </xf>
    <xf numFmtId="0" fontId="6" fillId="0" borderId="22" xfId="0" applyFont="1" applyBorder="1"/>
    <xf numFmtId="0" fontId="1" fillId="5" borderId="3" xfId="22" applyFill="1" applyBorder="1" applyAlignment="1">
      <alignment vertical="center" wrapText="1"/>
    </xf>
    <xf numFmtId="0" fontId="6" fillId="5" borderId="3" xfId="2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justify"/>
    </xf>
    <xf numFmtId="0" fontId="22" fillId="0" borderId="0" xfId="2" applyFont="1" applyAlignment="1">
      <alignment horizontal="center" vertical="center"/>
    </xf>
    <xf numFmtId="0" fontId="22" fillId="0" borderId="0" xfId="2" applyFont="1" applyAlignment="1">
      <alignment horizontal="left" vertical="center"/>
    </xf>
    <xf numFmtId="0" fontId="24" fillId="0" borderId="0" xfId="2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9" borderId="0" xfId="0" applyFont="1" applyFill="1" applyAlignment="1">
      <alignment horizontal="center"/>
    </xf>
    <xf numFmtId="10" fontId="25" fillId="5" borderId="37" xfId="0" applyNumberFormat="1" applyFont="1" applyFill="1" applyBorder="1" applyAlignment="1">
      <alignment horizontal="center" vertical="center"/>
    </xf>
    <xf numFmtId="0" fontId="23" fillId="5" borderId="37" xfId="0" applyFont="1" applyFill="1" applyBorder="1" applyAlignment="1">
      <alignment horizontal="center" vertical="center"/>
    </xf>
    <xf numFmtId="0" fontId="23" fillId="9" borderId="0" xfId="0" applyFont="1" applyFill="1"/>
    <xf numFmtId="49" fontId="24" fillId="0" borderId="27" xfId="0" applyNumberFormat="1" applyFont="1" applyBorder="1" applyAlignment="1">
      <alignment horizontal="center" vertical="center" wrapText="1"/>
    </xf>
    <xf numFmtId="189" fontId="24" fillId="0" borderId="3" xfId="23" applyNumberFormat="1" applyFont="1" applyFill="1" applyBorder="1" applyAlignment="1">
      <alignment horizontal="right" vertical="center"/>
    </xf>
    <xf numFmtId="188" fontId="24" fillId="0" borderId="3" xfId="23" applyNumberFormat="1" applyFont="1" applyFill="1" applyBorder="1" applyAlignment="1">
      <alignment horizontal="right" vertical="center"/>
    </xf>
    <xf numFmtId="10" fontId="25" fillId="5" borderId="3" xfId="0" applyNumberFormat="1" applyFont="1" applyFill="1" applyBorder="1" applyAlignment="1">
      <alignment horizontal="center" vertical="center"/>
    </xf>
    <xf numFmtId="0" fontId="23" fillId="0" borderId="47" xfId="0" applyFont="1" applyBorder="1" applyAlignment="1">
      <alignment horizontal="justify" vertical="center" wrapText="1"/>
    </xf>
    <xf numFmtId="0" fontId="23" fillId="0" borderId="37" xfId="0" applyFont="1" applyBorder="1" applyAlignment="1">
      <alignment horizontal="center" vertical="center" wrapText="1"/>
    </xf>
    <xf numFmtId="10" fontId="23" fillId="0" borderId="3" xfId="0" applyNumberFormat="1" applyFont="1" applyBorder="1" applyAlignment="1">
      <alignment horizontal="center" vertical="center"/>
    </xf>
    <xf numFmtId="190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4" fillId="0" borderId="7" xfId="0" applyFont="1" applyBorder="1"/>
    <xf numFmtId="0" fontId="24" fillId="0" borderId="8" xfId="0" applyFont="1" applyBorder="1"/>
    <xf numFmtId="10" fontId="23" fillId="0" borderId="14" xfId="0" applyNumberFormat="1" applyFont="1" applyBorder="1" applyAlignment="1">
      <alignment horizontal="center" vertical="center"/>
    </xf>
    <xf numFmtId="190" fontId="23" fillId="0" borderId="14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91" fontId="23" fillId="0" borderId="0" xfId="0" applyNumberFormat="1" applyFont="1" applyAlignment="1">
      <alignment horizontal="right" vertical="center"/>
    </xf>
    <xf numFmtId="191" fontId="23" fillId="0" borderId="0" xfId="26" applyNumberFormat="1" applyFont="1" applyAlignment="1">
      <alignment horizontal="right" vertical="center"/>
    </xf>
    <xf numFmtId="10" fontId="23" fillId="0" borderId="0" xfId="0" applyNumberFormat="1" applyFont="1" applyAlignment="1">
      <alignment horizontal="center" vertical="center"/>
    </xf>
    <xf numFmtId="190" fontId="23" fillId="0" borderId="0" xfId="0" applyNumberFormat="1" applyFont="1" applyAlignment="1">
      <alignment horizontal="center" vertical="center"/>
    </xf>
    <xf numFmtId="191" fontId="23" fillId="0" borderId="3" xfId="0" applyNumberFormat="1" applyFont="1" applyBorder="1" applyAlignment="1">
      <alignment horizontal="right" vertical="center"/>
    </xf>
    <xf numFmtId="191" fontId="23" fillId="0" borderId="3" xfId="26" applyNumberFormat="1" applyFont="1" applyBorder="1" applyAlignment="1">
      <alignment horizontal="right" vertical="center"/>
    </xf>
    <xf numFmtId="190" fontId="25" fillId="0" borderId="3" xfId="0" applyNumberFormat="1" applyFont="1" applyBorder="1" applyAlignment="1">
      <alignment horizontal="center" vertical="center"/>
    </xf>
    <xf numFmtId="191" fontId="23" fillId="0" borderId="14" xfId="0" applyNumberFormat="1" applyFont="1" applyBorder="1" applyAlignment="1">
      <alignment horizontal="right" vertical="center"/>
    </xf>
    <xf numFmtId="191" fontId="23" fillId="0" borderId="14" xfId="26" applyNumberFormat="1" applyFont="1" applyBorder="1" applyAlignment="1">
      <alignment horizontal="right" vertical="center"/>
    </xf>
    <xf numFmtId="190" fontId="25" fillId="0" borderId="14" xfId="0" applyNumberFormat="1" applyFont="1" applyBorder="1" applyAlignment="1">
      <alignment horizontal="center" vertical="center"/>
    </xf>
    <xf numFmtId="10" fontId="23" fillId="5" borderId="47" xfId="0" applyNumberFormat="1" applyFont="1" applyFill="1" applyBorder="1" applyAlignment="1">
      <alignment horizontal="center" vertical="center"/>
    </xf>
    <xf numFmtId="49" fontId="24" fillId="0" borderId="19" xfId="0" applyNumberFormat="1" applyFont="1" applyBorder="1" applyAlignment="1">
      <alignment horizontal="center" vertical="center" wrapText="1"/>
    </xf>
    <xf numFmtId="189" fontId="24" fillId="0" borderId="37" xfId="23" applyNumberFormat="1" applyFont="1" applyFill="1" applyBorder="1" applyAlignment="1">
      <alignment horizontal="right" vertical="center"/>
    </xf>
    <xf numFmtId="188" fontId="24" fillId="0" borderId="37" xfId="23" applyNumberFormat="1" applyFont="1" applyFill="1" applyBorder="1" applyAlignment="1">
      <alignment horizontal="right" vertical="center"/>
    </xf>
    <xf numFmtId="10" fontId="23" fillId="0" borderId="6" xfId="0" applyNumberFormat="1" applyFont="1" applyBorder="1" applyAlignment="1">
      <alignment horizontal="center" vertical="center"/>
    </xf>
    <xf numFmtId="49" fontId="24" fillId="0" borderId="70" xfId="0" applyNumberFormat="1" applyFont="1" applyBorder="1" applyAlignment="1">
      <alignment horizontal="center" vertical="center" wrapText="1"/>
    </xf>
    <xf numFmtId="189" fontId="24" fillId="0" borderId="54" xfId="23" applyNumberFormat="1" applyFont="1" applyFill="1" applyBorder="1" applyAlignment="1">
      <alignment horizontal="right" vertical="center"/>
    </xf>
    <xf numFmtId="188" fontId="24" fillId="0" borderId="54" xfId="23" applyNumberFormat="1" applyFont="1" applyFill="1" applyBorder="1" applyAlignment="1">
      <alignment horizontal="right" vertical="center"/>
    </xf>
    <xf numFmtId="0" fontId="23" fillId="0" borderId="37" xfId="0" applyFont="1" applyBorder="1" applyAlignment="1">
      <alignment horizontal="justify" vertical="center" wrapText="1"/>
    </xf>
    <xf numFmtId="0" fontId="26" fillId="0" borderId="37" xfId="0" applyFont="1" applyBorder="1" applyAlignment="1">
      <alignment horizontal="center" vertical="center" wrapText="1"/>
    </xf>
    <xf numFmtId="49" fontId="24" fillId="0" borderId="25" xfId="0" applyNumberFormat="1" applyFont="1" applyBorder="1" applyAlignment="1">
      <alignment horizontal="center" vertical="center" wrapText="1"/>
    </xf>
    <xf numFmtId="0" fontId="23" fillId="0" borderId="64" xfId="0" applyFont="1" applyBorder="1" applyAlignment="1">
      <alignment horizontal="justify" vertical="center" wrapText="1"/>
    </xf>
    <xf numFmtId="43" fontId="23" fillId="0" borderId="37" xfId="0" applyNumberFormat="1" applyFont="1" applyBorder="1" applyAlignment="1">
      <alignment horizontal="left" vertical="center" wrapText="1" indent="2"/>
    </xf>
    <xf numFmtId="4" fontId="26" fillId="0" borderId="37" xfId="0" applyNumberFormat="1" applyFont="1" applyBorder="1" applyAlignment="1">
      <alignment horizontal="right" vertical="center" wrapText="1"/>
    </xf>
    <xf numFmtId="2" fontId="26" fillId="0" borderId="37" xfId="0" applyNumberFormat="1" applyFont="1" applyBorder="1" applyAlignment="1">
      <alignment horizontal="right" vertical="center" wrapText="1"/>
    </xf>
    <xf numFmtId="0" fontId="23" fillId="0" borderId="37" xfId="0" applyFont="1" applyBorder="1" applyAlignment="1">
      <alignment horizontal="right" vertical="center" wrapText="1"/>
    </xf>
    <xf numFmtId="2" fontId="23" fillId="0" borderId="37" xfId="0" applyNumberFormat="1" applyFont="1" applyBorder="1" applyAlignment="1">
      <alignment horizontal="right" vertical="center" wrapText="1"/>
    </xf>
    <xf numFmtId="0" fontId="23" fillId="0" borderId="64" xfId="0" applyFont="1" applyBorder="1" applyAlignment="1">
      <alignment horizontal="right" vertical="center" wrapText="1"/>
    </xf>
    <xf numFmtId="2" fontId="23" fillId="0" borderId="64" xfId="0" applyNumberFormat="1" applyFont="1" applyBorder="1" applyAlignment="1">
      <alignment horizontal="right" vertical="center" wrapText="1"/>
    </xf>
    <xf numFmtId="189" fontId="24" fillId="0" borderId="11" xfId="23" applyNumberFormat="1" applyFont="1" applyFill="1" applyBorder="1" applyAlignment="1">
      <alignment horizontal="right" vertical="center"/>
    </xf>
    <xf numFmtId="0" fontId="24" fillId="0" borderId="8" xfId="2" applyFont="1" applyBorder="1" applyAlignment="1">
      <alignment vertical="center"/>
    </xf>
    <xf numFmtId="0" fontId="24" fillId="0" borderId="22" xfId="2" applyFont="1" applyBorder="1" applyAlignment="1">
      <alignment vertical="center"/>
    </xf>
    <xf numFmtId="10" fontId="25" fillId="3" borderId="3" xfId="0" applyNumberFormat="1" applyFont="1" applyFill="1" applyBorder="1" applyAlignment="1">
      <alignment horizontal="center" vertical="center"/>
    </xf>
    <xf numFmtId="10" fontId="25" fillId="0" borderId="3" xfId="0" applyNumberFormat="1" applyFont="1" applyBorder="1" applyAlignment="1">
      <alignment horizontal="center" vertical="center"/>
    </xf>
    <xf numFmtId="49" fontId="22" fillId="6" borderId="69" xfId="0" applyNumberFormat="1" applyFont="1" applyFill="1" applyBorder="1" applyAlignment="1">
      <alignment horizontal="center" vertical="center" wrapText="1"/>
    </xf>
    <xf numFmtId="0" fontId="24" fillId="6" borderId="16" xfId="0" applyFont="1" applyFill="1" applyBorder="1"/>
    <xf numFmtId="0" fontId="22" fillId="6" borderId="17" xfId="0" applyFont="1" applyFill="1" applyBorder="1"/>
    <xf numFmtId="0" fontId="22" fillId="6" borderId="50" xfId="24" applyFont="1" applyFill="1" applyBorder="1" applyAlignment="1">
      <alignment horizontal="center" vertical="center" wrapText="1"/>
    </xf>
    <xf numFmtId="0" fontId="22" fillId="6" borderId="67" xfId="24" applyFont="1" applyFill="1" applyBorder="1" applyAlignment="1">
      <alignment horizontal="center" vertical="center" wrapText="1"/>
    </xf>
    <xf numFmtId="0" fontId="22" fillId="6" borderId="67" xfId="24" applyFont="1" applyFill="1" applyBorder="1" applyAlignment="1">
      <alignment horizontal="center" vertical="center"/>
    </xf>
    <xf numFmtId="3" fontId="22" fillId="6" borderId="67" xfId="24" applyNumberFormat="1" applyFont="1" applyFill="1" applyBorder="1" applyAlignment="1">
      <alignment horizontal="center" vertical="center" wrapText="1"/>
    </xf>
    <xf numFmtId="0" fontId="22" fillId="6" borderId="67" xfId="25" applyNumberFormat="1" applyFont="1" applyFill="1" applyBorder="1" applyAlignment="1">
      <alignment horizontal="center" vertical="center"/>
    </xf>
    <xf numFmtId="10" fontId="23" fillId="6" borderId="11" xfId="0" applyNumberFormat="1" applyFont="1" applyFill="1" applyBorder="1" applyAlignment="1">
      <alignment horizontal="center" vertical="center"/>
    </xf>
    <xf numFmtId="10" fontId="25" fillId="6" borderId="11" xfId="0" applyNumberFormat="1" applyFont="1" applyFill="1" applyBorder="1" applyAlignment="1">
      <alignment horizontal="center" vertical="center"/>
    </xf>
    <xf numFmtId="10" fontId="23" fillId="6" borderId="3" xfId="0" applyNumberFormat="1" applyFont="1" applyFill="1" applyBorder="1" applyAlignment="1">
      <alignment horizontal="center" vertical="center"/>
    </xf>
    <xf numFmtId="10" fontId="25" fillId="6" borderId="3" xfId="0" applyNumberFormat="1" applyFont="1" applyFill="1" applyBorder="1" applyAlignment="1">
      <alignment horizontal="center" vertical="center"/>
    </xf>
    <xf numFmtId="0" fontId="22" fillId="6" borderId="17" xfId="0" applyFont="1" applyFill="1" applyBorder="1" applyAlignment="1">
      <alignment horizontal="center"/>
    </xf>
    <xf numFmtId="188" fontId="22" fillId="6" borderId="18" xfId="0" applyNumberFormat="1" applyFont="1" applyFill="1" applyBorder="1"/>
    <xf numFmtId="189" fontId="22" fillId="6" borderId="18" xfId="0" applyNumberFormat="1" applyFont="1" applyFill="1" applyBorder="1" applyAlignment="1">
      <alignment horizontal="right" vertical="center"/>
    </xf>
    <xf numFmtId="189" fontId="22" fillId="6" borderId="65" xfId="23" applyNumberFormat="1" applyFont="1" applyFill="1" applyBorder="1" applyAlignment="1">
      <alignment horizontal="right" vertical="center"/>
    </xf>
    <xf numFmtId="0" fontId="23" fillId="6" borderId="3" xfId="0" applyFont="1" applyFill="1" applyBorder="1" applyAlignment="1">
      <alignment horizontal="center" vertical="center"/>
    </xf>
    <xf numFmtId="191" fontId="23" fillId="6" borderId="3" xfId="0" applyNumberFormat="1" applyFont="1" applyFill="1" applyBorder="1" applyAlignment="1">
      <alignment horizontal="right" vertical="center"/>
    </xf>
    <xf numFmtId="191" fontId="23" fillId="6" borderId="3" xfId="26" applyNumberFormat="1" applyFont="1" applyFill="1" applyBorder="1" applyAlignment="1">
      <alignment horizontal="right" vertical="center"/>
    </xf>
    <xf numFmtId="0" fontId="23" fillId="6" borderId="11" xfId="0" applyFont="1" applyFill="1" applyBorder="1" applyAlignment="1">
      <alignment horizontal="center" vertical="center"/>
    </xf>
    <xf numFmtId="191" fontId="23" fillId="6" borderId="11" xfId="0" applyNumberFormat="1" applyFont="1" applyFill="1" applyBorder="1" applyAlignment="1">
      <alignment horizontal="right" vertical="center"/>
    </xf>
    <xf numFmtId="191" fontId="23" fillId="6" borderId="11" xfId="26" applyNumberFormat="1" applyFont="1" applyFill="1" applyBorder="1" applyAlignment="1">
      <alignment horizontal="right" vertical="center"/>
    </xf>
    <xf numFmtId="10" fontId="25" fillId="0" borderId="0" xfId="0" applyNumberFormat="1" applyFont="1" applyAlignment="1">
      <alignment horizontal="center" vertical="center"/>
    </xf>
    <xf numFmtId="0" fontId="22" fillId="6" borderId="17" xfId="2" applyFont="1" applyFill="1" applyBorder="1" applyAlignment="1">
      <alignment vertical="center" wrapText="1"/>
    </xf>
    <xf numFmtId="0" fontId="22" fillId="6" borderId="18" xfId="2" applyFont="1" applyFill="1" applyBorder="1" applyAlignment="1">
      <alignment vertical="center" wrapText="1"/>
    </xf>
    <xf numFmtId="0" fontId="23" fillId="6" borderId="16" xfId="0" applyFont="1" applyFill="1" applyBorder="1"/>
    <xf numFmtId="4" fontId="11" fillId="0" borderId="0" xfId="0" applyNumberFormat="1" applyFont="1"/>
    <xf numFmtId="2" fontId="6" fillId="0" borderId="4" xfId="0" applyNumberFormat="1" applyFont="1" applyBorder="1"/>
    <xf numFmtId="2" fontId="6" fillId="0" borderId="5" xfId="0" applyNumberFormat="1" applyFont="1" applyBorder="1"/>
    <xf numFmtId="2" fontId="6" fillId="0" borderId="6" xfId="0" applyNumberFormat="1" applyFont="1" applyBorder="1"/>
    <xf numFmtId="0" fontId="5" fillId="7" borderId="30" xfId="0" applyFont="1" applyFill="1" applyBorder="1" applyAlignment="1">
      <alignment vertical="center" wrapText="1"/>
    </xf>
    <xf numFmtId="43" fontId="6" fillId="0" borderId="8" xfId="19" applyFont="1" applyBorder="1"/>
    <xf numFmtId="2" fontId="6" fillId="0" borderId="8" xfId="0" applyNumberFormat="1" applyFont="1" applyBorder="1" applyAlignment="1">
      <alignment horizontal="center"/>
    </xf>
    <xf numFmtId="43" fontId="6" fillId="0" borderId="2" xfId="19" applyFont="1" applyBorder="1" applyAlignment="1">
      <alignment wrapText="1"/>
    </xf>
    <xf numFmtId="0" fontId="5" fillId="7" borderId="58" xfId="0" applyFont="1" applyFill="1" applyBorder="1" applyAlignment="1">
      <alignment horizontal="right"/>
    </xf>
    <xf numFmtId="0" fontId="5" fillId="5" borderId="49" xfId="0" applyFont="1" applyFill="1" applyBorder="1" applyAlignment="1">
      <alignment horizontal="right"/>
    </xf>
    <xf numFmtId="43" fontId="5" fillId="5" borderId="51" xfId="0" applyNumberFormat="1" applyFont="1" applyFill="1" applyBorder="1" applyAlignment="1">
      <alignment wrapText="1"/>
    </xf>
    <xf numFmtId="0" fontId="5" fillId="5" borderId="0" xfId="0" applyFont="1" applyFill="1" applyAlignment="1">
      <alignment horizontal="right"/>
    </xf>
    <xf numFmtId="43" fontId="5" fillId="5" borderId="2" xfId="0" applyNumberFormat="1" applyFont="1" applyFill="1" applyBorder="1" applyAlignment="1">
      <alignment wrapText="1"/>
    </xf>
    <xf numFmtId="0" fontId="5" fillId="7" borderId="1" xfId="0" applyFont="1" applyFill="1" applyBorder="1" applyAlignment="1">
      <alignment horizontal="right"/>
    </xf>
    <xf numFmtId="2" fontId="6" fillId="0" borderId="3" xfId="0" applyNumberFormat="1" applyFont="1" applyBorder="1" applyAlignment="1">
      <alignment horizontal="center" vertical="center"/>
    </xf>
    <xf numFmtId="181" fontId="21" fillId="0" borderId="4" xfId="0" applyNumberFormat="1" applyFont="1" applyBorder="1" applyAlignment="1">
      <alignment vertical="top" shrinkToFit="1"/>
    </xf>
    <xf numFmtId="181" fontId="21" fillId="0" borderId="6" xfId="0" applyNumberFormat="1" applyFont="1" applyBorder="1" applyAlignment="1">
      <alignment vertical="top" shrinkToFit="1"/>
    </xf>
    <xf numFmtId="9" fontId="6" fillId="0" borderId="3" xfId="4" applyFont="1" applyBorder="1" applyAlignment="1">
      <alignment horizontal="right" vertical="center" wrapText="1"/>
    </xf>
    <xf numFmtId="0" fontId="5" fillId="0" borderId="3" xfId="5" applyFont="1" applyBorder="1" applyAlignment="1">
      <alignment horizontal="center"/>
    </xf>
    <xf numFmtId="0" fontId="5" fillId="5" borderId="3" xfId="2" applyFont="1" applyFill="1" applyBorder="1" applyAlignment="1">
      <alignment horizontal="center" vertical="center" wrapText="1"/>
    </xf>
    <xf numFmtId="0" fontId="27" fillId="5" borderId="3" xfId="2" applyFont="1" applyFill="1" applyBorder="1" applyAlignment="1">
      <alignment horizontal="center" vertical="center" wrapText="1"/>
    </xf>
    <xf numFmtId="4" fontId="27" fillId="5" borderId="3" xfId="2" applyNumberFormat="1" applyFont="1" applyFill="1" applyBorder="1" applyAlignment="1">
      <alignment horizontal="center" vertical="center" wrapText="1"/>
    </xf>
    <xf numFmtId="0" fontId="5" fillId="6" borderId="3" xfId="2" applyFont="1" applyFill="1" applyBorder="1" applyAlignment="1">
      <alignment horizontal="center"/>
    </xf>
    <xf numFmtId="0" fontId="5" fillId="6" borderId="3" xfId="2" applyFont="1" applyFill="1" applyBorder="1" applyAlignment="1">
      <alignment vertical="center"/>
    </xf>
    <xf numFmtId="0" fontId="5" fillId="5" borderId="3" xfId="2" applyFont="1" applyFill="1" applyBorder="1" applyAlignment="1">
      <alignment horizontal="center" vertical="center"/>
    </xf>
    <xf numFmtId="0" fontId="5" fillId="4" borderId="3" xfId="2" applyFont="1" applyFill="1" applyBorder="1" applyAlignment="1">
      <alignment vertical="center"/>
    </xf>
    <xf numFmtId="167" fontId="5" fillId="0" borderId="3" xfId="5" applyNumberFormat="1" applyFont="1" applyBorder="1" applyAlignment="1">
      <alignment horizontal="right" vertical="center"/>
    </xf>
    <xf numFmtId="0" fontId="12" fillId="0" borderId="3" xfId="0" applyFont="1" applyBorder="1" applyAlignment="1">
      <alignment horizontal="center"/>
    </xf>
    <xf numFmtId="0" fontId="5" fillId="5" borderId="3" xfId="5" applyFont="1" applyFill="1" applyBorder="1" applyAlignment="1">
      <alignment horizontal="center"/>
    </xf>
    <xf numFmtId="0" fontId="6" fillId="5" borderId="3" xfId="5" applyFont="1" applyFill="1" applyBorder="1" applyAlignment="1">
      <alignment horizontal="center"/>
    </xf>
    <xf numFmtId="0" fontId="6" fillId="5" borderId="3" xfId="5" applyFont="1" applyFill="1" applyBorder="1"/>
    <xf numFmtId="0" fontId="5" fillId="5" borderId="3" xfId="5" applyFont="1" applyFill="1" applyBorder="1"/>
    <xf numFmtId="0" fontId="5" fillId="5" borderId="3" xfId="5" applyFont="1" applyFill="1" applyBorder="1" applyAlignment="1">
      <alignment horizontal="center" vertical="center"/>
    </xf>
    <xf numFmtId="0" fontId="5" fillId="5" borderId="3" xfId="5" applyFont="1" applyFill="1" applyBorder="1" applyAlignment="1">
      <alignment wrapText="1"/>
    </xf>
    <xf numFmtId="0" fontId="6" fillId="5" borderId="3" xfId="5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vertical="center"/>
    </xf>
    <xf numFmtId="0" fontId="6" fillId="0" borderId="3" xfId="5" applyFont="1" applyBorder="1" applyAlignment="1">
      <alignment vertical="center"/>
    </xf>
    <xf numFmtId="0" fontId="11" fillId="0" borderId="3" xfId="0" applyFont="1" applyBorder="1"/>
    <xf numFmtId="2" fontId="6" fillId="0" borderId="3" xfId="2" applyNumberFormat="1" applyFont="1" applyBorder="1" applyAlignment="1">
      <alignment horizontal="center" vertical="center"/>
    </xf>
    <xf numFmtId="0" fontId="10" fillId="6" borderId="3" xfId="2" applyFont="1" applyFill="1" applyBorder="1" applyAlignment="1">
      <alignment vertical="center"/>
    </xf>
    <xf numFmtId="169" fontId="5" fillId="6" borderId="3" xfId="2" applyNumberFormat="1" applyFont="1" applyFill="1" applyBorder="1" applyAlignment="1">
      <alignment vertical="center"/>
    </xf>
    <xf numFmtId="0" fontId="6" fillId="0" borderId="3" xfId="11" applyFont="1" applyBorder="1" applyAlignment="1">
      <alignment horizontal="center"/>
    </xf>
    <xf numFmtId="0" fontId="6" fillId="0" borderId="3" xfId="11" applyFont="1" applyBorder="1"/>
    <xf numFmtId="0" fontId="6" fillId="0" borderId="3" xfId="11" applyFont="1" applyBorder="1" applyAlignment="1">
      <alignment horizontal="left" vertical="center"/>
    </xf>
    <xf numFmtId="173" fontId="6" fillId="0" borderId="3" xfId="12" applyNumberFormat="1" applyFont="1" applyBorder="1" applyAlignment="1">
      <alignment horizontal="center" vertical="center"/>
    </xf>
    <xf numFmtId="0" fontId="5" fillId="0" borderId="3" xfId="11" applyFont="1" applyBorder="1" applyAlignment="1">
      <alignment vertical="center"/>
    </xf>
    <xf numFmtId="9" fontId="5" fillId="0" borderId="3" xfId="4" applyFont="1" applyBorder="1" applyAlignment="1">
      <alignment vertical="center"/>
    </xf>
    <xf numFmtId="9" fontId="6" fillId="0" borderId="3" xfId="12" applyNumberFormat="1" applyFont="1" applyBorder="1" applyAlignment="1">
      <alignment horizontal="center" vertical="center"/>
    </xf>
    <xf numFmtId="172" fontId="6" fillId="0" borderId="3" xfId="12" applyNumberFormat="1" applyFont="1" applyBorder="1" applyAlignment="1">
      <alignment vertical="center"/>
    </xf>
    <xf numFmtId="9" fontId="6" fillId="0" borderId="3" xfId="4" applyFont="1" applyBorder="1" applyAlignment="1">
      <alignment vertical="center"/>
    </xf>
    <xf numFmtId="0" fontId="5" fillId="0" borderId="3" xfId="11" applyFont="1" applyBorder="1" applyAlignment="1">
      <alignment horizontal="left" vertical="center"/>
    </xf>
    <xf numFmtId="172" fontId="5" fillId="0" borderId="3" xfId="12" applyNumberFormat="1" applyFont="1" applyBorder="1" applyAlignment="1">
      <alignment vertical="center"/>
    </xf>
    <xf numFmtId="185" fontId="12" fillId="6" borderId="3" xfId="18" applyNumberFormat="1" applyFont="1" applyFill="1" applyBorder="1" applyAlignment="1">
      <alignment vertical="center"/>
    </xf>
    <xf numFmtId="2" fontId="6" fillId="0" borderId="3" xfId="11" applyNumberFormat="1" applyFont="1" applyBorder="1"/>
    <xf numFmtId="42" fontId="11" fillId="0" borderId="3" xfId="18" applyFont="1" applyBorder="1"/>
    <xf numFmtId="41" fontId="0" fillId="0" borderId="0" xfId="16" applyFont="1"/>
    <xf numFmtId="44" fontId="0" fillId="0" borderId="0" xfId="0" applyNumberFormat="1"/>
    <xf numFmtId="44" fontId="11" fillId="0" borderId="3" xfId="17" applyFont="1" applyBorder="1" applyAlignment="1">
      <alignment horizontal="center" vertical="center"/>
    </xf>
    <xf numFmtId="44" fontId="6" fillId="0" borderId="3" xfId="17" applyFont="1" applyBorder="1" applyAlignment="1">
      <alignment horizontal="right" vertical="center" wrapText="1"/>
    </xf>
    <xf numFmtId="44" fontId="6" fillId="0" borderId="3" xfId="17" applyFont="1" applyBorder="1" applyAlignment="1">
      <alignment horizontal="center" vertical="center" wrapText="1"/>
    </xf>
    <xf numFmtId="44" fontId="5" fillId="0" borderId="3" xfId="17" applyFont="1" applyBorder="1" applyAlignment="1">
      <alignment horizontal="right" vertical="center"/>
    </xf>
    <xf numFmtId="44" fontId="5" fillId="6" borderId="3" xfId="17" applyFont="1" applyFill="1" applyBorder="1" applyAlignment="1">
      <alignment vertical="center"/>
    </xf>
    <xf numFmtId="44" fontId="5" fillId="5" borderId="3" xfId="17" applyFont="1" applyFill="1" applyBorder="1" applyAlignment="1">
      <alignment vertical="center"/>
    </xf>
    <xf numFmtId="44" fontId="6" fillId="0" borderId="3" xfId="17" applyFont="1" applyBorder="1" applyAlignment="1">
      <alignment vertical="center" wrapText="1"/>
    </xf>
    <xf numFmtId="44" fontId="11" fillId="5" borderId="3" xfId="17" applyFont="1" applyFill="1" applyBorder="1" applyAlignment="1">
      <alignment horizontal="center" vertical="center"/>
    </xf>
    <xf numFmtId="44" fontId="6" fillId="0" borderId="3" xfId="17" applyFont="1" applyFill="1" applyBorder="1" applyAlignment="1">
      <alignment horizontal="center" vertical="center"/>
    </xf>
    <xf numFmtId="44" fontId="6" fillId="5" borderId="3" xfId="17" applyFont="1" applyFill="1" applyBorder="1" applyAlignment="1">
      <alignment horizontal="center" vertical="center" wrapText="1"/>
    </xf>
    <xf numFmtId="44" fontId="6" fillId="5" borderId="3" xfId="17" applyFont="1" applyFill="1" applyBorder="1" applyAlignment="1">
      <alignment vertical="center"/>
    </xf>
    <xf numFmtId="0" fontId="6" fillId="5" borderId="3" xfId="5" applyFont="1" applyFill="1" applyBorder="1" applyAlignment="1">
      <alignment horizontal="justify" vertical="center" wrapText="1"/>
    </xf>
    <xf numFmtId="0" fontId="6" fillId="5" borderId="3" xfId="2" applyFont="1" applyFill="1" applyBorder="1" applyAlignment="1">
      <alignment horizontal="justify" vertical="center" wrapText="1"/>
    </xf>
    <xf numFmtId="0" fontId="6" fillId="5" borderId="3" xfId="5" applyFont="1" applyFill="1" applyBorder="1" applyAlignment="1">
      <alignment horizontal="justify" wrapText="1"/>
    </xf>
    <xf numFmtId="178" fontId="6" fillId="0" borderId="3" xfId="6" applyNumberFormat="1" applyFont="1" applyBorder="1" applyAlignment="1">
      <alignment horizontal="justify" vertical="center" wrapText="1"/>
    </xf>
    <xf numFmtId="0" fontId="6" fillId="5" borderId="3" xfId="5" applyFont="1" applyFill="1" applyBorder="1" applyAlignment="1">
      <alignment horizontal="center" wrapText="1"/>
    </xf>
    <xf numFmtId="3" fontId="5" fillId="3" borderId="3" xfId="5" applyNumberFormat="1" applyFont="1" applyFill="1" applyBorder="1" applyAlignment="1">
      <alignment horizontal="center" vertical="center"/>
    </xf>
    <xf numFmtId="0" fontId="6" fillId="0" borderId="3" xfId="1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/>
    </xf>
    <xf numFmtId="3" fontId="5" fillId="3" borderId="3" xfId="5" applyNumberFormat="1" applyFont="1" applyFill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3" xfId="5" applyFont="1" applyBorder="1" applyAlignment="1">
      <alignment horizontal="center" vertical="top"/>
    </xf>
    <xf numFmtId="0" fontId="5" fillId="0" borderId="3" xfId="5" applyFont="1" applyBorder="1" applyAlignment="1">
      <alignment horizontal="center"/>
    </xf>
    <xf numFmtId="0" fontId="6" fillId="6" borderId="3" xfId="5" applyFont="1" applyFill="1" applyBorder="1" applyAlignment="1">
      <alignment horizontal="left" vertical="center" wrapText="1"/>
    </xf>
    <xf numFmtId="0" fontId="6" fillId="3" borderId="3" xfId="5" applyFont="1" applyFill="1" applyBorder="1" applyAlignment="1">
      <alignment horizontal="center" vertical="center" wrapText="1"/>
    </xf>
    <xf numFmtId="178" fontId="5" fillId="6" borderId="3" xfId="2" applyNumberFormat="1" applyFont="1" applyFill="1" applyBorder="1" applyAlignment="1">
      <alignment horizontal="center" vertical="center" wrapText="1"/>
    </xf>
    <xf numFmtId="0" fontId="22" fillId="0" borderId="68" xfId="2" applyFont="1" applyBorder="1" applyAlignment="1">
      <alignment horizontal="center" vertical="center"/>
    </xf>
    <xf numFmtId="0" fontId="22" fillId="0" borderId="8" xfId="2" applyFont="1" applyBorder="1" applyAlignment="1">
      <alignment horizontal="center" vertical="center"/>
    </xf>
    <xf numFmtId="0" fontId="22" fillId="0" borderId="22" xfId="2" applyFont="1" applyBorder="1" applyAlignment="1">
      <alignment horizontal="center" vertical="center"/>
    </xf>
    <xf numFmtId="0" fontId="22" fillId="6" borderId="48" xfId="24" applyFont="1" applyFill="1" applyBorder="1" applyAlignment="1">
      <alignment horizontal="center" vertical="center"/>
    </xf>
    <xf numFmtId="0" fontId="22" fillId="6" borderId="49" xfId="24" applyFont="1" applyFill="1" applyBorder="1" applyAlignment="1">
      <alignment horizontal="center" vertical="center"/>
    </xf>
    <xf numFmtId="0" fontId="22" fillId="6" borderId="50" xfId="24" applyFont="1" applyFill="1" applyBorder="1" applyAlignment="1">
      <alignment horizontal="center" vertical="center"/>
    </xf>
    <xf numFmtId="168" fontId="22" fillId="6" borderId="48" xfId="24" applyNumberFormat="1" applyFont="1" applyFill="1" applyBorder="1" applyAlignment="1">
      <alignment horizontal="center" vertical="center"/>
    </xf>
    <xf numFmtId="168" fontId="22" fillId="6" borderId="49" xfId="24" applyNumberFormat="1" applyFont="1" applyFill="1" applyBorder="1" applyAlignment="1">
      <alignment horizontal="center" vertical="center"/>
    </xf>
    <xf numFmtId="168" fontId="22" fillId="6" borderId="50" xfId="24" applyNumberFormat="1" applyFont="1" applyFill="1" applyBorder="1" applyAlignment="1">
      <alignment horizontal="center" vertical="center"/>
    </xf>
    <xf numFmtId="0" fontId="22" fillId="6" borderId="17" xfId="2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6" borderId="71" xfId="0" applyFont="1" applyFill="1" applyBorder="1" applyAlignment="1">
      <alignment horizontal="center" vertical="center"/>
    </xf>
    <xf numFmtId="0" fontId="22" fillId="6" borderId="23" xfId="0" applyFont="1" applyFill="1" applyBorder="1" applyAlignment="1">
      <alignment horizontal="center" vertical="center"/>
    </xf>
    <xf numFmtId="0" fontId="25" fillId="6" borderId="66" xfId="0" applyFont="1" applyFill="1" applyBorder="1" applyAlignment="1">
      <alignment horizontal="left" vertical="center" wrapText="1"/>
    </xf>
    <xf numFmtId="0" fontId="25" fillId="6" borderId="17" xfId="0" applyFont="1" applyFill="1" applyBorder="1" applyAlignment="1">
      <alignment horizontal="left" vertical="center" wrapText="1"/>
    </xf>
    <xf numFmtId="0" fontId="25" fillId="6" borderId="28" xfId="0" applyFont="1" applyFill="1" applyBorder="1" applyAlignment="1">
      <alignment horizontal="left" vertical="center" wrapText="1"/>
    </xf>
    <xf numFmtId="0" fontId="22" fillId="6" borderId="66" xfId="0" applyFont="1" applyFill="1" applyBorder="1" applyAlignment="1">
      <alignment horizontal="left" vertical="center" wrapText="1"/>
    </xf>
    <xf numFmtId="0" fontId="22" fillId="6" borderId="17" xfId="0" applyFont="1" applyFill="1" applyBorder="1" applyAlignment="1">
      <alignment horizontal="left" vertical="center" wrapText="1"/>
    </xf>
    <xf numFmtId="0" fontId="22" fillId="6" borderId="28" xfId="0" applyFont="1" applyFill="1" applyBorder="1" applyAlignment="1">
      <alignment horizontal="left" vertical="center" wrapText="1"/>
    </xf>
    <xf numFmtId="193" fontId="25" fillId="6" borderId="10" xfId="26" applyNumberFormat="1" applyFont="1" applyFill="1" applyBorder="1" applyAlignment="1">
      <alignment horizontal="left" vertical="center"/>
    </xf>
    <xf numFmtId="193" fontId="25" fillId="6" borderId="11" xfId="26" applyNumberFormat="1" applyFont="1" applyFill="1" applyBorder="1" applyAlignment="1">
      <alignment horizontal="left" vertical="center"/>
    </xf>
    <xf numFmtId="193" fontId="25" fillId="5" borderId="27" xfId="26" applyNumberFormat="1" applyFont="1" applyFill="1" applyBorder="1" applyAlignment="1">
      <alignment horizontal="left" vertical="center"/>
    </xf>
    <xf numFmtId="193" fontId="25" fillId="5" borderId="3" xfId="26" applyNumberFormat="1" applyFont="1" applyFill="1" applyBorder="1" applyAlignment="1">
      <alignment horizontal="left" vertical="center"/>
    </xf>
    <xf numFmtId="193" fontId="25" fillId="6" borderId="27" xfId="26" applyNumberFormat="1" applyFont="1" applyFill="1" applyBorder="1" applyAlignment="1">
      <alignment horizontal="left" vertical="center"/>
    </xf>
    <xf numFmtId="193" fontId="25" fillId="6" borderId="3" xfId="26" applyNumberFormat="1" applyFont="1" applyFill="1" applyBorder="1" applyAlignment="1">
      <alignment horizontal="left" vertical="center"/>
    </xf>
    <xf numFmtId="193" fontId="25" fillId="5" borderId="13" xfId="26" applyNumberFormat="1" applyFont="1" applyFill="1" applyBorder="1" applyAlignment="1">
      <alignment horizontal="left" vertical="center"/>
    </xf>
    <xf numFmtId="193" fontId="25" fillId="5" borderId="14" xfId="26" applyNumberFormat="1" applyFont="1" applyFill="1" applyBorder="1" applyAlignment="1">
      <alignment horizontal="left" vertical="center"/>
    </xf>
    <xf numFmtId="0" fontId="25" fillId="0" borderId="38" xfId="0" applyFont="1" applyBorder="1" applyAlignment="1">
      <alignment horizontal="center"/>
    </xf>
    <xf numFmtId="0" fontId="22" fillId="6" borderId="58" xfId="0" applyFont="1" applyFill="1" applyBorder="1" applyAlignment="1">
      <alignment horizontal="center" vertical="center"/>
    </xf>
    <xf numFmtId="0" fontId="22" fillId="6" borderId="7" xfId="0" applyFont="1" applyFill="1" applyBorder="1" applyAlignment="1">
      <alignment horizontal="center" vertical="center"/>
    </xf>
    <xf numFmtId="0" fontId="22" fillId="6" borderId="48" xfId="0" applyFont="1" applyFill="1" applyBorder="1" applyAlignment="1">
      <alignment horizontal="center" vertical="center"/>
    </xf>
    <xf numFmtId="0" fontId="22" fillId="6" borderId="68" xfId="0" applyFont="1" applyFill="1" applyBorder="1" applyAlignment="1">
      <alignment horizontal="center" vertical="center"/>
    </xf>
    <xf numFmtId="0" fontId="22" fillId="6" borderId="49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6" fillId="0" borderId="32" xfId="0" applyFont="1" applyBorder="1"/>
    <xf numFmtId="0" fontId="6" fillId="0" borderId="5" xfId="0" applyFont="1" applyBorder="1"/>
    <xf numFmtId="43" fontId="6" fillId="0" borderId="4" xfId="19" applyFont="1" applyBorder="1" applyAlignment="1">
      <alignment horizontal="center"/>
    </xf>
    <xf numFmtId="43" fontId="6" fillId="0" borderId="6" xfId="19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43" fontId="6" fillId="0" borderId="62" xfId="19" applyFont="1" applyBorder="1" applyAlignment="1">
      <alignment horizontal="center"/>
    </xf>
    <xf numFmtId="43" fontId="6" fillId="0" borderId="35" xfId="19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5" fillId="7" borderId="16" xfId="0" applyFont="1" applyFill="1" applyBorder="1" applyAlignment="1">
      <alignment horizontal="right"/>
    </xf>
    <xf numFmtId="0" fontId="5" fillId="7" borderId="17" xfId="0" applyFont="1" applyFill="1" applyBorder="1" applyAlignment="1">
      <alignment horizontal="right"/>
    </xf>
    <xf numFmtId="0" fontId="5" fillId="7" borderId="18" xfId="0" applyFont="1" applyFill="1" applyBorder="1" applyAlignment="1">
      <alignment horizontal="right"/>
    </xf>
    <xf numFmtId="0" fontId="6" fillId="0" borderId="6" xfId="0" applyFont="1" applyBorder="1"/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33" xfId="0" applyFont="1" applyBorder="1"/>
    <xf numFmtId="0" fontId="6" fillId="0" borderId="34" xfId="0" applyFont="1" applyBorder="1"/>
    <xf numFmtId="0" fontId="6" fillId="0" borderId="35" xfId="0" applyFont="1" applyBorder="1"/>
    <xf numFmtId="0" fontId="6" fillId="0" borderId="62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58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7" borderId="41" xfId="0" applyFont="1" applyFill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0" fontId="1" fillId="0" borderId="3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2" fontId="11" fillId="0" borderId="4" xfId="18" applyFont="1" applyBorder="1" applyAlignment="1">
      <alignment horizontal="center"/>
    </xf>
    <xf numFmtId="42" fontId="11" fillId="0" borderId="6" xfId="18" applyFont="1" applyBorder="1" applyAlignment="1">
      <alignment horizontal="center"/>
    </xf>
    <xf numFmtId="0" fontId="15" fillId="0" borderId="32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181" fontId="21" fillId="0" borderId="4" xfId="0" applyNumberFormat="1" applyFont="1" applyBorder="1" applyAlignment="1">
      <alignment horizontal="center" vertical="top" shrinkToFit="1"/>
    </xf>
    <xf numFmtId="181" fontId="21" fillId="0" borderId="6" xfId="0" applyNumberFormat="1" applyFont="1" applyBorder="1" applyAlignment="1">
      <alignment horizontal="center" vertical="top" shrinkToFit="1"/>
    </xf>
    <xf numFmtId="0" fontId="15" fillId="0" borderId="7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57" xfId="0" applyFont="1" applyBorder="1" applyAlignment="1">
      <alignment horizontal="center" wrapText="1"/>
    </xf>
    <xf numFmtId="0" fontId="6" fillId="0" borderId="38" xfId="0" applyFont="1" applyBorder="1" applyAlignment="1">
      <alignment horizontal="center" wrapText="1"/>
    </xf>
    <xf numFmtId="0" fontId="6" fillId="0" borderId="44" xfId="0" applyFont="1" applyBorder="1" applyAlignment="1">
      <alignment horizontal="center" wrapText="1"/>
    </xf>
    <xf numFmtId="0" fontId="6" fillId="0" borderId="59" xfId="0" applyFont="1" applyBorder="1" applyAlignment="1">
      <alignment horizontal="center" wrapText="1"/>
    </xf>
    <xf numFmtId="0" fontId="6" fillId="0" borderId="46" xfId="0" applyFont="1" applyBorder="1" applyAlignment="1">
      <alignment horizontal="center" wrapText="1"/>
    </xf>
    <xf numFmtId="0" fontId="6" fillId="0" borderId="47" xfId="0" applyFont="1" applyBorder="1" applyAlignment="1">
      <alignment horizontal="center" wrapText="1"/>
    </xf>
    <xf numFmtId="0" fontId="6" fillId="0" borderId="54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5" fillId="0" borderId="57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7" borderId="36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180" fontId="6" fillId="7" borderId="33" xfId="0" applyNumberFormat="1" applyFont="1" applyFill="1" applyBorder="1" applyAlignment="1">
      <alignment horizontal="left" vertical="center" wrapText="1"/>
    </xf>
    <xf numFmtId="180" fontId="6" fillId="7" borderId="34" xfId="0" applyNumberFormat="1" applyFont="1" applyFill="1" applyBorder="1" applyAlignment="1">
      <alignment horizontal="left" vertical="center" wrapText="1"/>
    </xf>
    <xf numFmtId="180" fontId="6" fillId="7" borderId="42" xfId="0" applyNumberFormat="1" applyFont="1" applyFill="1" applyBorder="1" applyAlignment="1">
      <alignment horizontal="left" vertical="center" wrapText="1"/>
    </xf>
    <xf numFmtId="0" fontId="6" fillId="7" borderId="33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0" fontId="5" fillId="7" borderId="45" xfId="0" applyFont="1" applyFill="1" applyBorder="1" applyAlignment="1">
      <alignment horizontal="center" vertical="center" wrapText="1"/>
    </xf>
    <xf numFmtId="0" fontId="5" fillId="7" borderId="47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2" xfId="0" applyFont="1" applyBorder="1"/>
    <xf numFmtId="2" fontId="6" fillId="0" borderId="62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2" fillId="7" borderId="4" xfId="5" applyFont="1" applyFill="1" applyBorder="1" applyAlignment="1">
      <alignment horizontal="center" vertical="top"/>
    </xf>
    <xf numFmtId="0" fontId="2" fillId="7" borderId="5" xfId="5" applyFont="1" applyFill="1" applyBorder="1" applyAlignment="1">
      <alignment horizontal="center" vertical="top"/>
    </xf>
    <xf numFmtId="0" fontId="2" fillId="7" borderId="6" xfId="5" applyFont="1" applyFill="1" applyBorder="1" applyAlignment="1">
      <alignment horizontal="center" vertical="top"/>
    </xf>
    <xf numFmtId="0" fontId="2" fillId="0" borderId="4" xfId="5" applyFont="1" applyBorder="1" applyAlignment="1">
      <alignment horizontal="center"/>
    </xf>
    <xf numFmtId="0" fontId="2" fillId="0" borderId="5" xfId="5" applyFont="1" applyBorder="1" applyAlignment="1">
      <alignment horizontal="center"/>
    </xf>
    <xf numFmtId="0" fontId="2" fillId="0" borderId="6" xfId="5" applyFont="1" applyBorder="1" applyAlignment="1">
      <alignment horizont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8" fillId="0" borderId="40" xfId="14" applyFont="1" applyBorder="1" applyAlignment="1" applyProtection="1">
      <alignment horizontal="center"/>
    </xf>
    <xf numFmtId="0" fontId="8" fillId="0" borderId="25" xfId="14" applyFont="1" applyBorder="1" applyAlignment="1" applyProtection="1">
      <alignment horizontal="center"/>
    </xf>
    <xf numFmtId="0" fontId="8" fillId="0" borderId="19" xfId="14" applyFont="1" applyBorder="1" applyAlignment="1" applyProtection="1">
      <alignment horizont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6" fillId="0" borderId="41" xfId="15" applyFont="1" applyBorder="1" applyAlignment="1">
      <alignment horizontal="center" vertical="center"/>
    </xf>
    <xf numFmtId="0" fontId="6" fillId="0" borderId="30" xfId="15" applyFont="1" applyBorder="1" applyAlignment="1">
      <alignment horizontal="center" vertical="center"/>
    </xf>
    <xf numFmtId="0" fontId="6" fillId="0" borderId="36" xfId="15" applyFont="1" applyBorder="1" applyAlignment="1">
      <alignment horizontal="center" vertical="center"/>
    </xf>
    <xf numFmtId="0" fontId="5" fillId="0" borderId="5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54" xfId="15" applyFont="1" applyBorder="1" applyAlignment="1">
      <alignment horizontal="center" vertical="center"/>
    </xf>
    <xf numFmtId="0" fontId="6" fillId="0" borderId="37" xfId="15" applyFont="1" applyBorder="1" applyAlignment="1">
      <alignment horizontal="center" vertical="center"/>
    </xf>
    <xf numFmtId="0" fontId="6" fillId="0" borderId="43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5" xfId="15" applyFont="1" applyBorder="1" applyAlignment="1">
      <alignment horizontal="center" vertical="center"/>
    </xf>
    <xf numFmtId="0" fontId="6" fillId="0" borderId="45" xfId="15" applyFont="1" applyBorder="1" applyAlignment="1">
      <alignment horizontal="center" vertical="center"/>
    </xf>
    <xf numFmtId="0" fontId="6" fillId="0" borderId="46" xfId="15" applyFont="1" applyBorder="1" applyAlignment="1">
      <alignment horizontal="center" vertical="center"/>
    </xf>
    <xf numFmtId="0" fontId="6" fillId="0" borderId="53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3" xfId="0" applyFont="1" applyBorder="1"/>
    <xf numFmtId="9" fontId="6" fillId="0" borderId="3" xfId="4" applyFont="1" applyBorder="1" applyAlignment="1">
      <alignment horizontal="center"/>
    </xf>
    <xf numFmtId="0" fontId="6" fillId="0" borderId="1" xfId="0" applyFont="1" applyBorder="1"/>
    <xf numFmtId="0" fontId="6" fillId="0" borderId="0" xfId="0" applyFont="1"/>
    <xf numFmtId="0" fontId="6" fillId="0" borderId="2" xfId="0" applyFont="1" applyBorder="1" applyAlignment="1">
      <alignment wrapText="1"/>
    </xf>
    <xf numFmtId="0" fontId="0" fillId="0" borderId="0" xfId="0"/>
    <xf numFmtId="0" fontId="2" fillId="8" borderId="3" xfId="5" applyFont="1" applyFill="1" applyBorder="1" applyAlignment="1">
      <alignment horizontal="center" vertical="top"/>
    </xf>
    <xf numFmtId="0" fontId="2" fillId="7" borderId="10" xfId="5" applyFont="1" applyFill="1" applyBorder="1" applyAlignment="1">
      <alignment horizontal="center" vertical="top"/>
    </xf>
    <xf numFmtId="0" fontId="2" fillId="7" borderId="11" xfId="5" applyFont="1" applyFill="1" applyBorder="1" applyAlignment="1">
      <alignment horizontal="center" vertical="top"/>
    </xf>
    <xf numFmtId="0" fontId="2" fillId="7" borderId="12" xfId="5" applyFont="1" applyFill="1" applyBorder="1" applyAlignment="1">
      <alignment horizontal="center" vertical="top"/>
    </xf>
    <xf numFmtId="0" fontId="2" fillId="0" borderId="27" xfId="5" applyFont="1" applyBorder="1" applyAlignment="1">
      <alignment horizontal="center"/>
    </xf>
    <xf numFmtId="0" fontId="2" fillId="0" borderId="3" xfId="5" applyFont="1" applyBorder="1" applyAlignment="1">
      <alignment horizontal="center"/>
    </xf>
    <xf numFmtId="0" fontId="2" fillId="0" borderId="24" xfId="5" applyFont="1" applyBorder="1" applyAlignment="1">
      <alignment horizontal="center"/>
    </xf>
    <xf numFmtId="0" fontId="6" fillId="7" borderId="27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0" borderId="48" xfId="15" applyFont="1" applyBorder="1" applyAlignment="1">
      <alignment horizontal="center" vertical="center"/>
    </xf>
    <xf numFmtId="0" fontId="6" fillId="0" borderId="49" xfId="15" applyFont="1" applyBorder="1" applyAlignment="1">
      <alignment horizontal="center" vertical="center"/>
    </xf>
    <xf numFmtId="0" fontId="6" fillId="0" borderId="51" xfId="15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 wrapText="1"/>
    </xf>
    <xf numFmtId="0" fontId="5" fillId="0" borderId="58" xfId="0" applyFont="1" applyBorder="1" applyAlignment="1" applyProtection="1">
      <alignment horizontal="center"/>
      <protection locked="0"/>
    </xf>
    <xf numFmtId="0" fontId="5" fillId="0" borderId="49" xfId="0" applyFont="1" applyBorder="1" applyAlignment="1" applyProtection="1">
      <alignment horizontal="center"/>
      <protection locked="0"/>
    </xf>
    <xf numFmtId="0" fontId="5" fillId="0" borderId="51" xfId="0" applyFont="1" applyBorder="1" applyAlignment="1" applyProtection="1">
      <alignment horizontal="center"/>
      <protection locked="0"/>
    </xf>
    <xf numFmtId="0" fontId="6" fillId="0" borderId="2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81" fontId="18" fillId="0" borderId="4" xfId="0" applyNumberFormat="1" applyFont="1" applyBorder="1" applyAlignment="1">
      <alignment horizontal="center" vertical="top" shrinkToFit="1"/>
    </xf>
    <xf numFmtId="181" fontId="18" fillId="0" borderId="6" xfId="0" applyNumberFormat="1" applyFont="1" applyBorder="1" applyAlignment="1">
      <alignment horizontal="center" vertical="top" shrinkToFit="1"/>
    </xf>
    <xf numFmtId="42" fontId="3" fillId="0" borderId="4" xfId="18" applyFont="1" applyBorder="1" applyAlignment="1">
      <alignment horizontal="center"/>
    </xf>
    <xf numFmtId="42" fontId="3" fillId="0" borderId="6" xfId="18" applyFont="1" applyBorder="1" applyAlignment="1">
      <alignment horizontal="center"/>
    </xf>
    <xf numFmtId="0" fontId="15" fillId="0" borderId="33" xfId="0" applyFont="1" applyBorder="1" applyAlignment="1">
      <alignment horizontal="left" vertical="top" wrapText="1"/>
    </xf>
    <xf numFmtId="0" fontId="15" fillId="0" borderId="34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center" vertical="top" wrapText="1"/>
    </xf>
    <xf numFmtId="177" fontId="20" fillId="0" borderId="3" xfId="0" applyNumberFormat="1" applyFont="1" applyBorder="1" applyAlignment="1">
      <alignment horizontal="center" vertical="top" shrinkToFit="1"/>
    </xf>
    <xf numFmtId="181" fontId="18" fillId="0" borderId="62" xfId="0" applyNumberFormat="1" applyFont="1" applyBorder="1" applyAlignment="1">
      <alignment horizontal="center" vertical="top" shrinkToFit="1"/>
    </xf>
    <xf numFmtId="181" fontId="18" fillId="0" borderId="35" xfId="0" applyNumberFormat="1" applyFont="1" applyBorder="1" applyAlignment="1">
      <alignment horizontal="center" vertical="top" shrinkToFit="1"/>
    </xf>
    <xf numFmtId="0" fontId="6" fillId="0" borderId="27" xfId="0" applyFont="1" applyBorder="1"/>
    <xf numFmtId="0" fontId="6" fillId="0" borderId="39" xfId="0" applyFont="1" applyBorder="1"/>
    <xf numFmtId="0" fontId="6" fillId="0" borderId="8" xfId="0" applyFont="1" applyBorder="1"/>
    <xf numFmtId="0" fontId="5" fillId="7" borderId="16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15" fillId="0" borderId="4" xfId="0" applyFont="1" applyBorder="1" applyAlignment="1">
      <alignment horizontal="left" vertical="top" wrapText="1"/>
    </xf>
    <xf numFmtId="0" fontId="3" fillId="0" borderId="0" xfId="0" applyFont="1"/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41" fontId="11" fillId="0" borderId="4" xfId="16" applyFont="1" applyBorder="1" applyAlignment="1">
      <alignment horizontal="center"/>
    </xf>
    <xf numFmtId="41" fontId="11" fillId="0" borderId="6" xfId="16" applyFont="1" applyBorder="1" applyAlignment="1">
      <alignment horizontal="center"/>
    </xf>
    <xf numFmtId="0" fontId="5" fillId="7" borderId="11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60" xfId="0" applyFont="1" applyFill="1" applyBorder="1" applyAlignment="1">
      <alignment horizontal="center" vertical="center"/>
    </xf>
    <xf numFmtId="0" fontId="5" fillId="7" borderId="6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6" fillId="0" borderId="58" xfId="0" applyFont="1" applyBorder="1"/>
    <xf numFmtId="0" fontId="6" fillId="0" borderId="49" xfId="0" applyFont="1" applyBorder="1"/>
    <xf numFmtId="0" fontId="6" fillId="0" borderId="46" xfId="0" applyFont="1" applyBorder="1" applyAlignment="1">
      <alignment horizontal="center"/>
    </xf>
    <xf numFmtId="0" fontId="6" fillId="0" borderId="42" xfId="0" applyFont="1" applyBorder="1"/>
    <xf numFmtId="43" fontId="6" fillId="0" borderId="3" xfId="19" applyFont="1" applyBorder="1"/>
    <xf numFmtId="43" fontId="6" fillId="0" borderId="24" xfId="19" applyFont="1" applyBorder="1" applyAlignment="1">
      <alignment wrapText="1"/>
    </xf>
    <xf numFmtId="177" fontId="17" fillId="0" borderId="3" xfId="0" applyNumberFormat="1" applyFont="1" applyBorder="1" applyAlignment="1">
      <alignment horizontal="center" vertical="top" shrinkToFi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180" fontId="6" fillId="7" borderId="33" xfId="0" applyNumberFormat="1" applyFont="1" applyFill="1" applyBorder="1" applyAlignment="1">
      <alignment horizontal="center" vertical="center" wrapText="1"/>
    </xf>
    <xf numFmtId="180" fontId="6" fillId="7" borderId="34" xfId="0" applyNumberFormat="1" applyFont="1" applyFill="1" applyBorder="1" applyAlignment="1">
      <alignment horizontal="center" vertical="center" wrapText="1"/>
    </xf>
    <xf numFmtId="180" fontId="6" fillId="7" borderId="42" xfId="0" applyNumberFormat="1" applyFont="1" applyFill="1" applyBorder="1" applyAlignment="1">
      <alignment horizontal="center" vertical="center" wrapText="1"/>
    </xf>
    <xf numFmtId="0" fontId="6" fillId="0" borderId="5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6" fillId="0" borderId="51" xfId="0" applyFont="1" applyBorder="1" applyAlignment="1">
      <alignment wrapText="1"/>
    </xf>
    <xf numFmtId="0" fontId="6" fillId="0" borderId="0" xfId="0" applyFont="1" applyAlignment="1">
      <alignment wrapText="1"/>
    </xf>
    <xf numFmtId="0" fontId="2" fillId="0" borderId="0" xfId="5" applyFont="1"/>
    <xf numFmtId="0" fontId="2" fillId="0" borderId="0" xfId="5" applyFont="1" applyAlignment="1">
      <alignment horizontal="center"/>
    </xf>
    <xf numFmtId="0" fontId="3" fillId="0" borderId="0" xfId="0" applyFont="1" applyAlignment="1">
      <alignment wrapText="1"/>
    </xf>
    <xf numFmtId="43" fontId="6" fillId="0" borderId="5" xfId="19" applyFont="1" applyBorder="1"/>
    <xf numFmtId="9" fontId="6" fillId="0" borderId="6" xfId="4" applyFont="1" applyBorder="1"/>
    <xf numFmtId="43" fontId="6" fillId="0" borderId="3" xfId="19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0" fontId="8" fillId="7" borderId="40" xfId="14" applyFont="1" applyFill="1" applyBorder="1" applyAlignment="1" applyProtection="1">
      <alignment horizontal="center"/>
    </xf>
    <xf numFmtId="0" fontId="5" fillId="7" borderId="48" xfId="0" applyFont="1" applyFill="1" applyBorder="1" applyAlignment="1">
      <alignment horizontal="center"/>
    </xf>
    <xf numFmtId="184" fontId="11" fillId="0" borderId="4" xfId="16" applyNumberFormat="1" applyFont="1" applyBorder="1" applyAlignment="1">
      <alignment vertical="center"/>
    </xf>
    <xf numFmtId="9" fontId="11" fillId="0" borderId="3" xfId="4" applyFont="1" applyBorder="1" applyAlignment="1">
      <alignment vertical="center"/>
    </xf>
    <xf numFmtId="2" fontId="6" fillId="0" borderId="4" xfId="0" applyNumberFormat="1" applyFont="1" applyBorder="1"/>
    <xf numFmtId="0" fontId="6" fillId="0" borderId="0" xfId="0" applyFont="1" applyAlignment="1">
      <alignment horizontal="center"/>
    </xf>
    <xf numFmtId="0" fontId="5" fillId="7" borderId="16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5" fillId="7" borderId="66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6" fillId="0" borderId="59" xfId="0" applyFont="1" applyBorder="1"/>
    <xf numFmtId="0" fontId="6" fillId="0" borderId="46" xfId="0" applyFont="1" applyBorder="1"/>
    <xf numFmtId="0" fontId="6" fillId="0" borderId="45" xfId="0" applyFont="1" applyBorder="1"/>
    <xf numFmtId="0" fontId="6" fillId="0" borderId="47" xfId="0" applyFont="1" applyBorder="1"/>
    <xf numFmtId="0" fontId="6" fillId="0" borderId="45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2" fontId="11" fillId="0" borderId="4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/>
    </xf>
    <xf numFmtId="0" fontId="6" fillId="0" borderId="7" xfId="0" applyFont="1" applyBorder="1"/>
    <xf numFmtId="0" fontId="5" fillId="7" borderId="8" xfId="0" applyFont="1" applyFill="1" applyBorder="1" applyAlignment="1">
      <alignment horizontal="left" vertical="center"/>
    </xf>
    <xf numFmtId="2" fontId="6" fillId="0" borderId="62" xfId="0" applyNumberFormat="1" applyFont="1" applyBorder="1"/>
    <xf numFmtId="9" fontId="11" fillId="0" borderId="14" xfId="4" applyFont="1" applyBorder="1" applyAlignment="1">
      <alignment vertical="center"/>
    </xf>
    <xf numFmtId="0" fontId="6" fillId="0" borderId="22" xfId="0" applyFont="1" applyBorder="1"/>
    <xf numFmtId="2" fontId="6" fillId="0" borderId="68" xfId="0" applyNumberFormat="1" applyFont="1" applyBorder="1"/>
    <xf numFmtId="9" fontId="11" fillId="0" borderId="39" xfId="4" applyFont="1" applyBorder="1" applyAlignment="1">
      <alignment vertical="center"/>
    </xf>
    <xf numFmtId="0" fontId="6" fillId="0" borderId="68" xfId="0" applyFont="1" applyBorder="1"/>
    <xf numFmtId="0" fontId="6" fillId="0" borderId="68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3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2" fillId="6" borderId="0" xfId="5" applyFont="1" applyFill="1" applyAlignment="1">
      <alignment horizontal="center" vertical="top"/>
    </xf>
    <xf numFmtId="0" fontId="6" fillId="6" borderId="3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6" borderId="29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left" vertical="center" wrapText="1"/>
    </xf>
    <xf numFmtId="0" fontId="6" fillId="6" borderId="34" xfId="0" applyFont="1" applyFill="1" applyBorder="1" applyAlignment="1">
      <alignment horizontal="left" vertical="center" wrapText="1"/>
    </xf>
    <xf numFmtId="0" fontId="6" fillId="6" borderId="42" xfId="0" applyFont="1" applyFill="1" applyBorder="1" applyAlignment="1">
      <alignment horizontal="left" vertical="center" wrapText="1"/>
    </xf>
    <xf numFmtId="0" fontId="6" fillId="6" borderId="33" xfId="0" applyFont="1" applyFill="1" applyBorder="1" applyAlignment="1">
      <alignment horizontal="center" vertical="center"/>
    </xf>
    <xf numFmtId="0" fontId="6" fillId="6" borderId="42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0" fontId="5" fillId="6" borderId="45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41" fontId="6" fillId="0" borderId="4" xfId="16" applyFont="1" applyBorder="1" applyAlignment="1">
      <alignment horizontal="center"/>
    </xf>
    <xf numFmtId="41" fontId="6" fillId="0" borderId="6" xfId="16" applyFont="1" applyBorder="1" applyAlignment="1">
      <alignment horizontal="center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43" fontId="6" fillId="0" borderId="62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5" fillId="6" borderId="16" xfId="0" applyFont="1" applyFill="1" applyBorder="1" applyAlignment="1">
      <alignment horizontal="right"/>
    </xf>
    <xf numFmtId="0" fontId="5" fillId="6" borderId="17" xfId="0" applyFont="1" applyFill="1" applyBorder="1" applyAlignment="1">
      <alignment horizontal="right"/>
    </xf>
    <xf numFmtId="0" fontId="5" fillId="6" borderId="18" xfId="0" applyFont="1" applyFill="1" applyBorder="1" applyAlignment="1">
      <alignment horizontal="right"/>
    </xf>
    <xf numFmtId="177" fontId="6" fillId="0" borderId="4" xfId="0" applyNumberFormat="1" applyFont="1" applyBorder="1" applyAlignment="1">
      <alignment horizontal="center" wrapText="1"/>
    </xf>
    <xf numFmtId="177" fontId="6" fillId="0" borderId="6" xfId="0" applyNumberFormat="1" applyFont="1" applyBorder="1" applyAlignment="1">
      <alignment horizontal="center" wrapText="1"/>
    </xf>
    <xf numFmtId="0" fontId="5" fillId="0" borderId="59" xfId="0" applyFont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81" fontId="21" fillId="0" borderId="4" xfId="0" applyNumberFormat="1" applyFont="1" applyBorder="1" applyAlignment="1">
      <alignment horizontal="center" vertical="center" shrinkToFit="1"/>
    </xf>
    <xf numFmtId="181" fontId="21" fillId="0" borderId="6" xfId="0" applyNumberFormat="1" applyFont="1" applyBorder="1" applyAlignment="1">
      <alignment horizontal="center" vertical="center" shrinkToFit="1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2" fillId="0" borderId="0" xfId="5" applyFont="1" applyAlignment="1">
      <alignment horizontal="center" vertical="top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</cellXfs>
  <cellStyles count="27">
    <cellStyle name="Hipervínculo" xfId="14" builtinId="8"/>
    <cellStyle name="Millares" xfId="3" builtinId="3"/>
    <cellStyle name="Millares [0]" xfId="16" builtinId="6"/>
    <cellStyle name="Millares [0] 2" xfId="21" xr:uid="{00000000-0005-0000-0000-000003000000}"/>
    <cellStyle name="Millares 12" xfId="20" xr:uid="{00000000-0005-0000-0000-000004000000}"/>
    <cellStyle name="Millares 2" xfId="7" xr:uid="{00000000-0005-0000-0000-000005000000}"/>
    <cellStyle name="Millares 4" xfId="19" xr:uid="{00000000-0005-0000-0000-000006000000}"/>
    <cellStyle name="Millares_FORMULARIO 4 - M-OFERENTE PPTA ECONOMICA" xfId="13" xr:uid="{00000000-0005-0000-0000-000007000000}"/>
    <cellStyle name="Millares_PPTO OFICIAL LP-SGT-SRN-001-2009 2" xfId="25" xr:uid="{00000000-0005-0000-0000-000008000000}"/>
    <cellStyle name="Moneda" xfId="17" builtinId="4"/>
    <cellStyle name="Moneda [0]" xfId="18" builtinId="7"/>
    <cellStyle name="Moneda [0] 2" xfId="26" xr:uid="{00000000-0005-0000-0000-00000B000000}"/>
    <cellStyle name="Moneda 2" xfId="8" xr:uid="{00000000-0005-0000-0000-00000C000000}"/>
    <cellStyle name="Moneda 2 2 2 2 2" xfId="12" xr:uid="{00000000-0005-0000-0000-00000D000000}"/>
    <cellStyle name="Moneda 3" xfId="23" xr:uid="{00000000-0005-0000-0000-00000E000000}"/>
    <cellStyle name="Normal" xfId="0" builtinId="0"/>
    <cellStyle name="Normal 2 10 2 2" xfId="9" xr:uid="{00000000-0005-0000-0000-000010000000}"/>
    <cellStyle name="Normal 2 10 3" xfId="6" xr:uid="{00000000-0005-0000-0000-000011000000}"/>
    <cellStyle name="Normal 2 2" xfId="2" xr:uid="{00000000-0005-0000-0000-000012000000}"/>
    <cellStyle name="Normal 3" xfId="1" xr:uid="{00000000-0005-0000-0000-000013000000}"/>
    <cellStyle name="Normal 3 11" xfId="5" xr:uid="{00000000-0005-0000-0000-000014000000}"/>
    <cellStyle name="Normal 3 2 2" xfId="11" xr:uid="{00000000-0005-0000-0000-000015000000}"/>
    <cellStyle name="Normal 6" xfId="22" xr:uid="{00000000-0005-0000-0000-000016000000}"/>
    <cellStyle name="Normal_modelo ACTA OBRA y MODIFICACION" xfId="15" xr:uid="{00000000-0005-0000-0000-000017000000}"/>
    <cellStyle name="Normal_PTO OFICIAL PREPLIEGO (CORREGIDO) 2" xfId="10" xr:uid="{00000000-0005-0000-0000-000018000000}"/>
    <cellStyle name="Normal_PTO OFICIAL y APU MODELO 2010 (2)" xfId="24" xr:uid="{00000000-0005-0000-0000-000019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786</xdr:row>
      <xdr:rowOff>0</xdr:rowOff>
    </xdr:from>
    <xdr:ext cx="295275" cy="251592"/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2590800" y="1344930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786</xdr:row>
      <xdr:rowOff>0</xdr:rowOff>
    </xdr:from>
    <xdr:ext cx="295275" cy="251592"/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4495800" y="1344930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786</xdr:row>
      <xdr:rowOff>0</xdr:rowOff>
    </xdr:from>
    <xdr:ext cx="295275" cy="251592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2590800" y="1344930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786</xdr:row>
      <xdr:rowOff>0</xdr:rowOff>
    </xdr:from>
    <xdr:ext cx="295275" cy="251592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4495800" y="1344930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798</xdr:row>
      <xdr:rowOff>142875</xdr:rowOff>
    </xdr:from>
    <xdr:ext cx="279400" cy="26035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2590800" y="15763875"/>
          <a:ext cx="279400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798</xdr:row>
      <xdr:rowOff>142875</xdr:rowOff>
    </xdr:from>
    <xdr:ext cx="295275" cy="26035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4495800" y="157638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856</xdr:row>
      <xdr:rowOff>0</xdr:rowOff>
    </xdr:from>
    <xdr:ext cx="295275" cy="251592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2590800" y="3949065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856</xdr:row>
      <xdr:rowOff>0</xdr:rowOff>
    </xdr:from>
    <xdr:ext cx="295275" cy="251592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4495800" y="3949065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856</xdr:row>
      <xdr:rowOff>0</xdr:rowOff>
    </xdr:from>
    <xdr:ext cx="295275" cy="251592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2590800" y="3949065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856</xdr:row>
      <xdr:rowOff>0</xdr:rowOff>
    </xdr:from>
    <xdr:ext cx="295275" cy="251592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4495800" y="39490650"/>
          <a:ext cx="295275" cy="251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868</xdr:row>
      <xdr:rowOff>142875</xdr:rowOff>
    </xdr:from>
    <xdr:ext cx="279400" cy="260351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2590800" y="41805225"/>
          <a:ext cx="279400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868</xdr:row>
      <xdr:rowOff>142875</xdr:rowOff>
    </xdr:from>
    <xdr:ext cx="295275" cy="26035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4495800" y="41805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0</xdr:colOff>
      <xdr:row>1121</xdr:row>
      <xdr:rowOff>54428</xdr:rowOff>
    </xdr:from>
    <xdr:to>
      <xdr:col>3</xdr:col>
      <xdr:colOff>585107</xdr:colOff>
      <xdr:row>1131</xdr:row>
      <xdr:rowOff>108855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749678"/>
          <a:ext cx="3891643" cy="19594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81643</xdr:colOff>
      <xdr:row>1193</xdr:row>
      <xdr:rowOff>111855</xdr:rowOff>
    </xdr:from>
    <xdr:to>
      <xdr:col>2</xdr:col>
      <xdr:colOff>394607</xdr:colOff>
      <xdr:row>1203</xdr:row>
      <xdr:rowOff>83003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3" y="243815784"/>
          <a:ext cx="2952750" cy="1876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yecto%202024\CONTRATO%20Selecci&#243;n%20Anreviada\SAMCBachillerato\Pres%20colegios%20cabece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APU ITEM N°3"/>
      <sheetName val="APU ITEM N°1"/>
      <sheetName val="APU ITEM N° 2"/>
      <sheetName val="Propuesta Económica"/>
    </sheetNames>
    <sheetDataSet>
      <sheetData sheetId="0">
        <row r="33">
          <cell r="C33" t="str">
            <v>Malla Electrosoldada  de 15cm X 15 cm  E= 4mm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I56"/>
  <sheetViews>
    <sheetView showGridLines="0" tabSelected="1" topLeftCell="B4" zoomScale="70" zoomScaleNormal="70" zoomScaleSheetLayoutView="115" zoomScalePageLayoutView="85" workbookViewId="0">
      <selection activeCell="E8" sqref="E8"/>
    </sheetView>
  </sheetViews>
  <sheetFormatPr baseColWidth="10" defaultColWidth="11.453125" defaultRowHeight="14"/>
  <cols>
    <col min="1" max="1" width="11.453125" style="143" hidden="1" customWidth="1"/>
    <col min="2" max="2" width="10" style="143" customWidth="1"/>
    <col min="3" max="3" width="11.453125" style="143" hidden="1" customWidth="1"/>
    <col min="4" max="4" width="13.26953125" style="143" hidden="1" customWidth="1"/>
    <col min="5" max="5" width="43.7265625" style="143" customWidth="1"/>
    <col min="6" max="6" width="7" style="143" customWidth="1"/>
    <col min="7" max="7" width="12.81640625" style="143" customWidth="1"/>
    <col min="8" max="8" width="15.81640625" style="143" bestFit="1" customWidth="1"/>
    <col min="9" max="9" width="17.453125" style="143" bestFit="1" customWidth="1"/>
    <col min="10" max="16384" width="11.453125" style="143"/>
  </cols>
  <sheetData>
    <row r="1" spans="1:9">
      <c r="A1" s="476" t="s">
        <v>0</v>
      </c>
      <c r="B1" s="476"/>
      <c r="C1" s="476"/>
      <c r="D1" s="476"/>
      <c r="E1" s="476"/>
      <c r="F1" s="476"/>
      <c r="G1" s="476"/>
      <c r="H1" s="476"/>
      <c r="I1" s="476"/>
    </row>
    <row r="2" spans="1:9">
      <c r="A2" s="477" t="s">
        <v>1</v>
      </c>
      <c r="B2" s="477"/>
      <c r="C2" s="477"/>
      <c r="D2" s="477"/>
      <c r="E2" s="477"/>
      <c r="F2" s="477"/>
      <c r="G2" s="477"/>
      <c r="H2" s="477"/>
      <c r="I2" s="477"/>
    </row>
    <row r="3" spans="1:9">
      <c r="A3" s="416"/>
      <c r="B3" s="416"/>
      <c r="C3" s="416"/>
      <c r="D3" s="416"/>
      <c r="E3" s="416"/>
      <c r="F3" s="416"/>
      <c r="G3" s="416"/>
      <c r="H3" s="416"/>
      <c r="I3" s="416"/>
    </row>
    <row r="4" spans="1:9" ht="32.25" customHeight="1">
      <c r="A4" s="478" t="s">
        <v>2</v>
      </c>
      <c r="B4" s="478"/>
      <c r="C4" s="478"/>
      <c r="D4" s="478"/>
      <c r="E4" s="478"/>
      <c r="F4" s="478"/>
      <c r="G4" s="478"/>
      <c r="H4" s="478"/>
      <c r="I4" s="478"/>
    </row>
    <row r="5" spans="1:9" ht="45" customHeight="1">
      <c r="A5" s="478"/>
      <c r="B5" s="478"/>
      <c r="C5" s="478"/>
      <c r="D5" s="478"/>
      <c r="E5" s="478"/>
      <c r="F5" s="478"/>
      <c r="G5" s="478"/>
      <c r="H5" s="478"/>
      <c r="I5" s="478"/>
    </row>
    <row r="6" spans="1:9" ht="54" customHeight="1">
      <c r="A6" s="479" t="s">
        <v>3</v>
      </c>
      <c r="B6" s="479"/>
      <c r="C6" s="479"/>
      <c r="D6" s="479"/>
      <c r="E6" s="479"/>
      <c r="F6" s="479"/>
      <c r="G6" s="479"/>
      <c r="H6" s="479"/>
      <c r="I6" s="479"/>
    </row>
    <row r="7" spans="1:9" ht="32.25" customHeight="1">
      <c r="A7" s="480" t="s">
        <v>234</v>
      </c>
      <c r="B7" s="480"/>
      <c r="C7" s="480"/>
      <c r="D7" s="480"/>
      <c r="E7" s="480"/>
      <c r="F7" s="480"/>
      <c r="G7" s="480"/>
      <c r="H7" s="480"/>
      <c r="I7" s="480"/>
    </row>
    <row r="8" spans="1:9" ht="28">
      <c r="A8" s="417" t="s">
        <v>4</v>
      </c>
      <c r="B8" s="417" t="s">
        <v>5</v>
      </c>
      <c r="C8" s="475" t="s">
        <v>6</v>
      </c>
      <c r="D8" s="475"/>
      <c r="E8" s="418" t="s">
        <v>7</v>
      </c>
      <c r="F8" s="418" t="s">
        <v>8</v>
      </c>
      <c r="G8" s="418" t="s">
        <v>9</v>
      </c>
      <c r="H8" s="418" t="s">
        <v>29</v>
      </c>
      <c r="I8" s="419" t="s">
        <v>16</v>
      </c>
    </row>
    <row r="9" spans="1:9">
      <c r="A9" s="417"/>
      <c r="B9" s="420"/>
      <c r="C9" s="421"/>
      <c r="D9" s="421"/>
      <c r="E9" s="421"/>
      <c r="F9" s="421"/>
      <c r="G9" s="421"/>
      <c r="H9" s="421"/>
      <c r="I9" s="421"/>
    </row>
    <row r="10" spans="1:9">
      <c r="A10" s="417"/>
      <c r="B10" s="422">
        <v>1</v>
      </c>
      <c r="C10" s="283"/>
      <c r="D10" s="283"/>
      <c r="E10" s="282" t="s">
        <v>97</v>
      </c>
      <c r="F10" s="283"/>
      <c r="G10" s="283"/>
      <c r="H10" s="283"/>
      <c r="I10" s="4"/>
    </row>
    <row r="11" spans="1:9">
      <c r="A11" s="423"/>
      <c r="B11" s="144" t="s">
        <v>89</v>
      </c>
      <c r="C11" s="144"/>
      <c r="D11" s="144"/>
      <c r="E11" s="284" t="s">
        <v>141</v>
      </c>
      <c r="F11" s="144" t="s">
        <v>90</v>
      </c>
      <c r="G11" s="288">
        <v>342.11743268305503</v>
      </c>
      <c r="H11" s="455">
        <f>'A.P.U. '!I49</f>
        <v>2100</v>
      </c>
      <c r="I11" s="456">
        <f>G11*H11</f>
        <v>718446.60863441555</v>
      </c>
    </row>
    <row r="12" spans="1:9" ht="28">
      <c r="A12" s="423"/>
      <c r="B12" s="144" t="s">
        <v>108</v>
      </c>
      <c r="C12" s="144"/>
      <c r="D12" s="144"/>
      <c r="E12" s="469" t="s">
        <v>174</v>
      </c>
      <c r="F12" s="144" t="s">
        <v>142</v>
      </c>
      <c r="G12" s="288">
        <v>1</v>
      </c>
      <c r="H12" s="455">
        <f>'A.P.U. '!I114</f>
        <v>757571.42857142864</v>
      </c>
      <c r="I12" s="456">
        <f t="shared" ref="I12:I13" si="0">G12*H12</f>
        <v>757571.42857142864</v>
      </c>
    </row>
    <row r="13" spans="1:9" ht="42">
      <c r="A13" s="423"/>
      <c r="B13" s="144" t="s">
        <v>110</v>
      </c>
      <c r="C13" s="144"/>
      <c r="D13" s="144"/>
      <c r="E13" s="469" t="s">
        <v>175</v>
      </c>
      <c r="F13" s="144" t="s">
        <v>90</v>
      </c>
      <c r="G13" s="288">
        <v>165.98</v>
      </c>
      <c r="H13" s="455">
        <f>'A.P.U. '!I179</f>
        <v>25891.666666666668</v>
      </c>
      <c r="I13" s="456">
        <f t="shared" si="0"/>
        <v>4297498.833333333</v>
      </c>
    </row>
    <row r="14" spans="1:9">
      <c r="A14" s="423"/>
      <c r="B14" s="287" t="s">
        <v>13</v>
      </c>
      <c r="C14" s="287"/>
      <c r="D14" s="287"/>
      <c r="E14" s="287"/>
      <c r="F14" s="287"/>
      <c r="G14" s="145"/>
      <c r="H14" s="457"/>
      <c r="I14" s="458">
        <f>SUM(I11:I13)</f>
        <v>5773516.8705391772</v>
      </c>
    </row>
    <row r="15" spans="1:9">
      <c r="A15" s="147"/>
      <c r="B15" s="420"/>
      <c r="C15" s="421"/>
      <c r="D15" s="421"/>
      <c r="E15" s="421"/>
      <c r="F15" s="421"/>
      <c r="G15" s="421"/>
      <c r="H15" s="459"/>
      <c r="I15" s="459"/>
    </row>
    <row r="16" spans="1:9" ht="20.25" customHeight="1">
      <c r="A16" s="425">
        <v>3</v>
      </c>
      <c r="B16" s="422">
        <v>2</v>
      </c>
      <c r="C16" s="283"/>
      <c r="D16" s="283"/>
      <c r="E16" s="282" t="s">
        <v>107</v>
      </c>
      <c r="F16" s="283"/>
      <c r="G16" s="283"/>
      <c r="H16" s="460"/>
      <c r="I16" s="456"/>
    </row>
    <row r="17" spans="1:9" ht="18.5" customHeight="1">
      <c r="A17" s="425"/>
      <c r="B17" s="144" t="s">
        <v>151</v>
      </c>
      <c r="C17" s="144"/>
      <c r="D17" s="144"/>
      <c r="E17" s="284" t="s">
        <v>242</v>
      </c>
      <c r="F17" s="144" t="s">
        <v>90</v>
      </c>
      <c r="G17" s="145">
        <v>10</v>
      </c>
      <c r="H17" s="455">
        <f>'A.P.U. '!I248</f>
        <v>38140</v>
      </c>
      <c r="I17" s="456">
        <f>G17*H17</f>
        <v>381400</v>
      </c>
    </row>
    <row r="18" spans="1:9">
      <c r="A18" s="425"/>
      <c r="B18" s="144" t="s">
        <v>152</v>
      </c>
      <c r="C18" s="144"/>
      <c r="D18" s="144"/>
      <c r="E18" s="284" t="s">
        <v>109</v>
      </c>
      <c r="F18" s="144" t="s">
        <v>90</v>
      </c>
      <c r="G18" s="288">
        <v>29.97</v>
      </c>
      <c r="H18" s="455">
        <f>'A.P.U. '!I315</f>
        <v>49041.399991466664</v>
      </c>
      <c r="I18" s="456">
        <f t="shared" ref="I18:I20" si="1">G18*H18</f>
        <v>1469770.7577442559</v>
      </c>
    </row>
    <row r="19" spans="1:9">
      <c r="A19" s="425"/>
      <c r="B19" s="144" t="s">
        <v>153</v>
      </c>
      <c r="C19" s="144"/>
      <c r="D19" s="144"/>
      <c r="E19" s="284" t="s">
        <v>176</v>
      </c>
      <c r="F19" s="144" t="s">
        <v>90</v>
      </c>
      <c r="G19" s="288">
        <f>G18*2</f>
        <v>59.94</v>
      </c>
      <c r="H19" s="455">
        <f>'A.P.U. '!L837</f>
        <v>34900</v>
      </c>
      <c r="I19" s="456">
        <f t="shared" si="1"/>
        <v>2091906</v>
      </c>
    </row>
    <row r="20" spans="1:9">
      <c r="A20" s="425"/>
      <c r="B20" s="144" t="s">
        <v>154</v>
      </c>
      <c r="C20" s="144"/>
      <c r="D20" s="144"/>
      <c r="E20" s="284" t="s">
        <v>177</v>
      </c>
      <c r="F20" s="144" t="s">
        <v>90</v>
      </c>
      <c r="G20" s="288">
        <f>G18</f>
        <v>29.97</v>
      </c>
      <c r="H20" s="455">
        <f>'A.P.U. '!N909</f>
        <v>9600</v>
      </c>
      <c r="I20" s="456">
        <f t="shared" si="1"/>
        <v>287712</v>
      </c>
    </row>
    <row r="21" spans="1:9">
      <c r="A21" s="425"/>
      <c r="B21" s="287" t="s">
        <v>13</v>
      </c>
      <c r="C21" s="287"/>
      <c r="D21" s="287"/>
      <c r="E21" s="287"/>
      <c r="F21" s="287"/>
      <c r="G21" s="145"/>
      <c r="H21" s="457"/>
      <c r="I21" s="458">
        <f>SUM(I17:I20)</f>
        <v>4230788.7577442564</v>
      </c>
    </row>
    <row r="22" spans="1:9">
      <c r="A22" s="425"/>
      <c r="B22" s="426">
        <v>3</v>
      </c>
      <c r="C22" s="427"/>
      <c r="D22" s="428"/>
      <c r="E22" s="429" t="s">
        <v>111</v>
      </c>
      <c r="F22" s="428"/>
      <c r="G22" s="288"/>
      <c r="H22" s="461"/>
      <c r="I22" s="456"/>
    </row>
    <row r="23" spans="1:9" ht="16.5" customHeight="1">
      <c r="A23" s="425"/>
      <c r="B23" s="144" t="s">
        <v>156</v>
      </c>
      <c r="C23" s="144"/>
      <c r="D23" s="144"/>
      <c r="E23" s="307" t="s">
        <v>178</v>
      </c>
      <c r="F23" s="144" t="s">
        <v>155</v>
      </c>
      <c r="G23" s="145">
        <f>3.57+30.14+20+30.14</f>
        <v>83.85</v>
      </c>
      <c r="H23" s="462">
        <f>H17</f>
        <v>38140</v>
      </c>
      <c r="I23" s="456">
        <f>G23*H23</f>
        <v>3198039</v>
      </c>
    </row>
    <row r="24" spans="1:9" ht="28">
      <c r="A24" s="425"/>
      <c r="B24" s="144" t="s">
        <v>157</v>
      </c>
      <c r="C24" s="285"/>
      <c r="D24" s="286"/>
      <c r="E24" s="468" t="s">
        <v>179</v>
      </c>
      <c r="F24" s="287" t="s">
        <v>96</v>
      </c>
      <c r="G24" s="146">
        <f>G27*0.15</f>
        <v>45.359999999999992</v>
      </c>
      <c r="H24" s="462">
        <f>H31</f>
        <v>82149</v>
      </c>
      <c r="I24" s="456">
        <f t="shared" ref="I24:I28" si="2">G24*H24</f>
        <v>3726278.6399999992</v>
      </c>
    </row>
    <row r="25" spans="1:9" ht="28">
      <c r="A25" s="425"/>
      <c r="B25" s="144" t="s">
        <v>158</v>
      </c>
      <c r="C25" s="285"/>
      <c r="D25" s="286"/>
      <c r="E25" s="466" t="s">
        <v>180</v>
      </c>
      <c r="F25" s="287" t="s">
        <v>155</v>
      </c>
      <c r="G25" s="145">
        <f>G23</f>
        <v>83.85</v>
      </c>
      <c r="H25" s="457">
        <f>'A.P.U. '!I451</f>
        <v>232739.5</v>
      </c>
      <c r="I25" s="456">
        <f t="shared" si="2"/>
        <v>19515207.074999999</v>
      </c>
    </row>
    <row r="26" spans="1:9" ht="28">
      <c r="A26" s="425"/>
      <c r="B26" s="144" t="s">
        <v>159</v>
      </c>
      <c r="C26" s="285"/>
      <c r="D26" s="286"/>
      <c r="E26" s="466" t="s">
        <v>181</v>
      </c>
      <c r="F26" s="287" t="s">
        <v>96</v>
      </c>
      <c r="G26" s="146">
        <f>G27*0.08</f>
        <v>24.192</v>
      </c>
      <c r="H26" s="457">
        <f>'A.P.U. '!I520</f>
        <v>195000</v>
      </c>
      <c r="I26" s="456">
        <f t="shared" si="2"/>
        <v>4717440</v>
      </c>
    </row>
    <row r="27" spans="1:9" ht="28">
      <c r="A27" s="425"/>
      <c r="B27" s="144" t="s">
        <v>160</v>
      </c>
      <c r="C27" s="423"/>
      <c r="D27" s="423"/>
      <c r="E27" s="467" t="s">
        <v>182</v>
      </c>
      <c r="F27" s="147" t="s">
        <v>90</v>
      </c>
      <c r="G27" s="295">
        <v>302.39999999999998</v>
      </c>
      <c r="H27" s="463">
        <f>'A.P.U. '!I571</f>
        <v>12050</v>
      </c>
      <c r="I27" s="456">
        <f t="shared" si="2"/>
        <v>3643919.9999999995</v>
      </c>
    </row>
    <row r="28" spans="1:9" ht="28">
      <c r="A28" s="425"/>
      <c r="B28" s="144" t="s">
        <v>161</v>
      </c>
      <c r="C28" s="285"/>
      <c r="D28" s="286"/>
      <c r="E28" s="466" t="s">
        <v>229</v>
      </c>
      <c r="F28" s="287" t="s">
        <v>96</v>
      </c>
      <c r="G28" s="145">
        <f>G27*0.08</f>
        <v>24.192</v>
      </c>
      <c r="H28" s="457">
        <f>'A.P.U. '!I637</f>
        <v>1550000.0000000061</v>
      </c>
      <c r="I28" s="456">
        <f t="shared" si="2"/>
        <v>37497600.000000149</v>
      </c>
    </row>
    <row r="29" spans="1:9">
      <c r="A29" s="425"/>
      <c r="B29" s="287" t="s">
        <v>13</v>
      </c>
      <c r="C29" s="287"/>
      <c r="D29" s="287"/>
      <c r="E29" s="287"/>
      <c r="F29" s="287"/>
      <c r="G29" s="145"/>
      <c r="H29" s="457"/>
      <c r="I29" s="458">
        <f>SUM(I23:I28)</f>
        <v>72298484.715000153</v>
      </c>
    </row>
    <row r="30" spans="1:9">
      <c r="A30" s="425"/>
      <c r="B30" s="430">
        <v>4</v>
      </c>
      <c r="C30" s="427"/>
      <c r="D30" s="428"/>
      <c r="E30" s="431" t="s">
        <v>106</v>
      </c>
      <c r="F30" s="432"/>
      <c r="G30" s="288"/>
      <c r="H30" s="464"/>
      <c r="I30" s="456"/>
    </row>
    <row r="31" spans="1:9" ht="18" customHeight="1">
      <c r="A31" s="425"/>
      <c r="B31" s="287" t="s">
        <v>169</v>
      </c>
      <c r="C31" s="285"/>
      <c r="D31" s="286"/>
      <c r="E31" s="311" t="s">
        <v>137</v>
      </c>
      <c r="F31" s="287" t="s">
        <v>96</v>
      </c>
      <c r="G31" s="145">
        <f>20*0.45</f>
        <v>9</v>
      </c>
      <c r="H31" s="461">
        <f>'A.P.U. '!I703</f>
        <v>82149</v>
      </c>
      <c r="I31" s="461">
        <f>G31*H31</f>
        <v>739341</v>
      </c>
    </row>
    <row r="32" spans="1:9" s="313" customFormat="1">
      <c r="A32" s="433" t="s">
        <v>14</v>
      </c>
      <c r="B32" s="287" t="s">
        <v>164</v>
      </c>
      <c r="C32" s="287"/>
      <c r="D32" s="434"/>
      <c r="E32" s="308" t="s">
        <v>138</v>
      </c>
      <c r="F32" s="287" t="s">
        <v>95</v>
      </c>
      <c r="G32" s="145">
        <v>200</v>
      </c>
      <c r="H32" s="461">
        <f>'A.P.U. '!I769</f>
        <v>72469</v>
      </c>
      <c r="I32" s="461">
        <f t="shared" ref="I32:I38" si="3">G32*H32</f>
        <v>14493800</v>
      </c>
    </row>
    <row r="33" spans="1:9" ht="42">
      <c r="A33" s="435"/>
      <c r="B33" s="287" t="s">
        <v>165</v>
      </c>
      <c r="C33" s="423"/>
      <c r="D33" s="423"/>
      <c r="E33" s="466" t="s">
        <v>183</v>
      </c>
      <c r="F33" s="287" t="s">
        <v>95</v>
      </c>
      <c r="G33" s="147">
        <v>1</v>
      </c>
      <c r="H33" s="465">
        <f>'A.P.U. '!I1393</f>
        <v>1600000</v>
      </c>
      <c r="I33" s="461">
        <f t="shared" si="3"/>
        <v>1600000</v>
      </c>
    </row>
    <row r="34" spans="1:9" ht="53" customHeight="1">
      <c r="A34" s="435"/>
      <c r="B34" s="287" t="s">
        <v>166</v>
      </c>
      <c r="C34" s="436"/>
      <c r="D34" s="436"/>
      <c r="E34" s="467" t="s">
        <v>237</v>
      </c>
      <c r="F34" s="147" t="s">
        <v>95</v>
      </c>
      <c r="G34" s="289">
        <v>2</v>
      </c>
      <c r="H34" s="465">
        <f>'A.P.U. '!I1324</f>
        <v>2700000.0000000005</v>
      </c>
      <c r="I34" s="461">
        <f t="shared" si="3"/>
        <v>5400000.0000000009</v>
      </c>
    </row>
    <row r="35" spans="1:9" ht="50" customHeight="1">
      <c r="A35" s="435"/>
      <c r="B35" s="287" t="s">
        <v>167</v>
      </c>
      <c r="C35" s="436"/>
      <c r="D35" s="436"/>
      <c r="E35" s="467" t="s">
        <v>208</v>
      </c>
      <c r="F35" s="147" t="s">
        <v>95</v>
      </c>
      <c r="G35" s="289">
        <v>12</v>
      </c>
      <c r="H35" s="465">
        <f>'A.P.U. '!I1045</f>
        <v>2650000</v>
      </c>
      <c r="I35" s="461">
        <f t="shared" si="3"/>
        <v>31800000</v>
      </c>
    </row>
    <row r="36" spans="1:9" ht="49.5" customHeight="1">
      <c r="A36" s="435"/>
      <c r="B36" s="287" t="s">
        <v>168</v>
      </c>
      <c r="C36" s="436"/>
      <c r="D36" s="436"/>
      <c r="E36" s="467" t="s">
        <v>210</v>
      </c>
      <c r="F36" s="147" t="s">
        <v>95</v>
      </c>
      <c r="G36" s="289">
        <v>2</v>
      </c>
      <c r="H36" s="465">
        <f>'A.P.U. '!I1184</f>
        <v>3166000</v>
      </c>
      <c r="I36" s="461">
        <f t="shared" si="3"/>
        <v>6332000</v>
      </c>
    </row>
    <row r="37" spans="1:9" ht="18" customHeight="1">
      <c r="A37" s="435"/>
      <c r="B37" s="287" t="s">
        <v>205</v>
      </c>
      <c r="C37" s="436"/>
      <c r="D37" s="436"/>
      <c r="E37" s="312" t="s">
        <v>227</v>
      </c>
      <c r="F37" s="147" t="s">
        <v>95</v>
      </c>
      <c r="G37" s="289">
        <v>4</v>
      </c>
      <c r="H37" s="465">
        <f>'A.P.U. '!I1112</f>
        <v>1228700</v>
      </c>
      <c r="I37" s="461">
        <f t="shared" si="3"/>
        <v>4914800</v>
      </c>
    </row>
    <row r="38" spans="1:9">
      <c r="A38" s="435"/>
      <c r="B38" s="287" t="s">
        <v>209</v>
      </c>
      <c r="C38" s="436"/>
      <c r="D38" s="436"/>
      <c r="E38" s="312" t="s">
        <v>139</v>
      </c>
      <c r="F38" s="147" t="s">
        <v>95</v>
      </c>
      <c r="G38" s="289">
        <v>1</v>
      </c>
      <c r="H38" s="465">
        <f>'A.P.U. '!I1256</f>
        <v>1671000</v>
      </c>
      <c r="I38" s="461">
        <f t="shared" si="3"/>
        <v>1671000</v>
      </c>
    </row>
    <row r="39" spans="1:9">
      <c r="A39" s="435"/>
      <c r="B39" s="287" t="s">
        <v>13</v>
      </c>
      <c r="C39" s="287"/>
      <c r="D39" s="287"/>
      <c r="E39" s="287"/>
      <c r="F39" s="287"/>
      <c r="G39" s="145"/>
      <c r="H39" s="145"/>
      <c r="I39" s="424">
        <f>SUM(I31:I38)</f>
        <v>66950941</v>
      </c>
    </row>
    <row r="40" spans="1:9">
      <c r="A40" s="435"/>
      <c r="B40" s="421" t="s">
        <v>140</v>
      </c>
      <c r="C40" s="437"/>
      <c r="D40" s="437"/>
      <c r="E40" s="421"/>
      <c r="F40" s="421"/>
      <c r="G40" s="421"/>
      <c r="H40" s="421"/>
      <c r="I40" s="438">
        <f>I14+I21+I29+I39</f>
        <v>149253731.34328359</v>
      </c>
    </row>
    <row r="41" spans="1:9">
      <c r="A41" s="435"/>
      <c r="B41" s="439"/>
      <c r="C41" s="440"/>
      <c r="D41" s="440"/>
      <c r="E41" s="472" t="s">
        <v>207</v>
      </c>
      <c r="F41" s="472"/>
      <c r="G41" s="472"/>
      <c r="H41" s="415">
        <v>0.04</v>
      </c>
      <c r="I41" s="148">
        <f>+H41*I40</f>
        <v>5970149.2537313439</v>
      </c>
    </row>
    <row r="42" spans="1:9">
      <c r="A42" s="435"/>
      <c r="B42" s="439"/>
      <c r="C42" s="440"/>
      <c r="D42" s="440"/>
      <c r="E42" s="472" t="s">
        <v>91</v>
      </c>
      <c r="F42" s="472"/>
      <c r="G42" s="472"/>
      <c r="H42" s="415">
        <v>0.22</v>
      </c>
      <c r="I42" s="148">
        <f>+H42*I40</f>
        <v>32835820.89552239</v>
      </c>
    </row>
    <row r="43" spans="1:9">
      <c r="A43" s="435"/>
      <c r="B43" s="439"/>
      <c r="C43" s="440"/>
      <c r="D43" s="440"/>
      <c r="E43" s="441" t="s">
        <v>92</v>
      </c>
      <c r="F43" s="442"/>
      <c r="G43" s="443"/>
      <c r="H43" s="444">
        <v>0.04</v>
      </c>
      <c r="I43" s="148">
        <f>+H43*I40</f>
        <v>5970149.2537313439</v>
      </c>
    </row>
    <row r="44" spans="1:9">
      <c r="A44" s="435"/>
      <c r="B44" s="144"/>
      <c r="C44" s="144"/>
      <c r="D44" s="144"/>
      <c r="E44" s="441" t="s">
        <v>93</v>
      </c>
      <c r="F44" s="445"/>
      <c r="G44" s="446"/>
      <c r="H44" s="447">
        <v>0.04</v>
      </c>
      <c r="I44" s="148">
        <f>+H44*I40</f>
        <v>5970149.2537313439</v>
      </c>
    </row>
    <row r="45" spans="1:9">
      <c r="A45" s="435"/>
      <c r="B45" s="439"/>
      <c r="C45" s="440"/>
      <c r="D45" s="440"/>
      <c r="E45" s="448" t="s">
        <v>233</v>
      </c>
      <c r="F45" s="445"/>
      <c r="G45" s="449"/>
      <c r="H45" s="449"/>
      <c r="I45" s="450">
        <f>SUM(I41:I44)+I40</f>
        <v>200000000</v>
      </c>
    </row>
    <row r="46" spans="1:9">
      <c r="A46" s="435"/>
      <c r="B46" s="439"/>
      <c r="C46" s="439"/>
      <c r="D46" s="439"/>
      <c r="E46" s="440"/>
      <c r="F46" s="440"/>
      <c r="G46" s="451"/>
      <c r="H46" s="451"/>
      <c r="I46" s="452"/>
    </row>
    <row r="47" spans="1:9">
      <c r="A47" s="435"/>
      <c r="B47" s="473"/>
      <c r="C47" s="473"/>
      <c r="D47" s="473"/>
      <c r="E47" s="473"/>
      <c r="F47" s="473"/>
      <c r="G47" s="473"/>
      <c r="H47" s="473"/>
      <c r="I47" s="473"/>
    </row>
    <row r="48" spans="1:9">
      <c r="A48" s="435"/>
      <c r="B48" s="202"/>
      <c r="C48" s="202"/>
      <c r="D48" s="202"/>
      <c r="E48" s="202"/>
      <c r="F48" s="474" t="s">
        <v>17</v>
      </c>
      <c r="G48" s="474"/>
      <c r="H48" s="474"/>
      <c r="I48" s="474"/>
    </row>
    <row r="49" spans="1:9">
      <c r="A49" s="435"/>
      <c r="B49" s="202"/>
      <c r="C49" s="202"/>
      <c r="D49" s="202"/>
      <c r="E49" s="202"/>
      <c r="F49" s="471" t="s">
        <v>19</v>
      </c>
      <c r="G49" s="471"/>
      <c r="H49" s="471"/>
      <c r="I49" s="41" t="s">
        <v>20</v>
      </c>
    </row>
    <row r="50" spans="1:9">
      <c r="A50" s="435"/>
      <c r="B50" s="202"/>
      <c r="C50" s="202"/>
      <c r="D50" s="202"/>
      <c r="E50" s="202"/>
      <c r="F50" s="471" t="s">
        <v>21</v>
      </c>
      <c r="G50" s="471"/>
      <c r="H50" s="471"/>
      <c r="I50" s="41" t="s">
        <v>22</v>
      </c>
    </row>
    <row r="51" spans="1:9">
      <c r="A51" s="435"/>
      <c r="B51" s="203"/>
      <c r="C51" s="203"/>
      <c r="D51" s="203"/>
      <c r="E51" s="203"/>
      <c r="F51" s="471" t="s">
        <v>23</v>
      </c>
      <c r="G51" s="471"/>
      <c r="H51" s="471"/>
      <c r="I51" s="41" t="s">
        <v>24</v>
      </c>
    </row>
    <row r="52" spans="1:9">
      <c r="A52" s="435"/>
      <c r="B52" s="201"/>
      <c r="C52" s="201"/>
      <c r="D52" s="201"/>
      <c r="E52" s="201"/>
      <c r="F52" s="471" t="s">
        <v>25</v>
      </c>
      <c r="G52" s="471"/>
      <c r="H52" s="471"/>
      <c r="I52" s="41" t="s">
        <v>26</v>
      </c>
    </row>
    <row r="53" spans="1:9" ht="36.75" customHeight="1">
      <c r="A53" s="435"/>
      <c r="B53" s="201"/>
      <c r="C53" s="201"/>
      <c r="D53" s="201"/>
      <c r="E53" s="201"/>
      <c r="F53" s="470" t="s">
        <v>206</v>
      </c>
      <c r="G53" s="470"/>
      <c r="H53" s="470"/>
      <c r="I53" s="470"/>
    </row>
    <row r="56" spans="1:9">
      <c r="G56" s="398"/>
    </row>
  </sheetData>
  <mergeCells count="15">
    <mergeCell ref="A1:I1"/>
    <mergeCell ref="A2:I2"/>
    <mergeCell ref="A4:I5"/>
    <mergeCell ref="A6:I6"/>
    <mergeCell ref="A7:I7"/>
    <mergeCell ref="E41:G41"/>
    <mergeCell ref="B47:I47"/>
    <mergeCell ref="F48:I48"/>
    <mergeCell ref="C8:D8"/>
    <mergeCell ref="F52:H52"/>
    <mergeCell ref="F53:I53"/>
    <mergeCell ref="F49:H49"/>
    <mergeCell ref="F50:H50"/>
    <mergeCell ref="F51:H51"/>
    <mergeCell ref="E42:G42"/>
  </mergeCells>
  <printOptions horizontalCentered="1"/>
  <pageMargins left="0.23622047244094491" right="0.23622047244094491" top="0.9055118110236221" bottom="0.94488188976377963" header="0.31496062992125984" footer="0.31496062992125984"/>
  <pageSetup paperSize="5" scale="65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79998168889431442"/>
  </sheetPr>
  <dimension ref="A1:P41"/>
  <sheetViews>
    <sheetView view="pageBreakPreview" zoomScale="70" zoomScaleNormal="100" zoomScaleSheetLayoutView="70" workbookViewId="0">
      <selection activeCell="A2" sqref="A2"/>
    </sheetView>
  </sheetViews>
  <sheetFormatPr baseColWidth="10" defaultColWidth="11.54296875" defaultRowHeight="15.5"/>
  <cols>
    <col min="1" max="1" width="14.26953125" style="314" customWidth="1"/>
    <col min="2" max="2" width="74.453125" style="315" customWidth="1"/>
    <col min="3" max="3" width="12.7265625" style="314" customWidth="1"/>
    <col min="4" max="4" width="19.54296875" style="319" customWidth="1"/>
    <col min="5" max="5" width="29.7265625" style="338" customWidth="1"/>
    <col min="6" max="6" width="29" style="339" customWidth="1"/>
    <col min="7" max="7" width="15.7265625" style="340" customWidth="1"/>
    <col min="8" max="8" width="18.54296875" style="341" customWidth="1"/>
    <col min="9" max="9" width="19.1796875" style="319" customWidth="1"/>
    <col min="10" max="10" width="18.7265625" style="319" customWidth="1"/>
    <col min="11" max="11" width="18.54296875" style="319" customWidth="1"/>
    <col min="12" max="12" width="17.7265625" style="319" customWidth="1"/>
    <col min="13" max="13" width="16.7265625" style="319" customWidth="1"/>
    <col min="14" max="14" width="19.7265625" style="319" customWidth="1"/>
    <col min="15" max="15" width="19.453125" style="319" customWidth="1"/>
    <col min="16" max="16" width="12.7265625" style="314" customWidth="1"/>
    <col min="17" max="16384" width="11.54296875" style="314"/>
  </cols>
  <sheetData>
    <row r="1" spans="1:15" ht="78.75" customHeight="1" thickBot="1">
      <c r="A1" s="397"/>
      <c r="B1" s="395"/>
      <c r="C1" s="395"/>
      <c r="D1" s="490" t="s">
        <v>203</v>
      </c>
      <c r="E1" s="490"/>
      <c r="F1" s="490"/>
      <c r="G1" s="490"/>
      <c r="H1" s="490"/>
      <c r="I1" s="490"/>
      <c r="J1" s="490"/>
      <c r="K1" s="395"/>
      <c r="L1" s="395"/>
      <c r="M1" s="395"/>
      <c r="N1" s="395"/>
      <c r="O1" s="396"/>
    </row>
    <row r="2" spans="1:15" ht="16" thickBot="1">
      <c r="A2" s="316"/>
      <c r="B2" s="316"/>
      <c r="C2" s="317"/>
      <c r="D2" s="318"/>
      <c r="E2" s="318"/>
      <c r="F2" s="318"/>
      <c r="G2" s="368"/>
      <c r="H2" s="368"/>
      <c r="I2" s="368"/>
      <c r="J2" s="368"/>
      <c r="K2" s="368"/>
      <c r="L2" s="369"/>
      <c r="M2" s="481"/>
      <c r="N2" s="482"/>
      <c r="O2" s="483"/>
    </row>
    <row r="3" spans="1:15" s="320" customFormat="1" ht="30" customHeight="1" thickBot="1">
      <c r="A3" s="509" t="s">
        <v>187</v>
      </c>
      <c r="B3" s="511" t="s">
        <v>17</v>
      </c>
      <c r="C3" s="511" t="s">
        <v>52</v>
      </c>
      <c r="D3" s="513" t="s">
        <v>9</v>
      </c>
      <c r="E3" s="511" t="s">
        <v>188</v>
      </c>
      <c r="F3" s="492" t="s">
        <v>189</v>
      </c>
      <c r="G3" s="375" t="s">
        <v>184</v>
      </c>
      <c r="H3" s="484" t="s">
        <v>185</v>
      </c>
      <c r="I3" s="485"/>
      <c r="J3" s="485"/>
      <c r="K3" s="486"/>
      <c r="L3" s="487" t="s">
        <v>186</v>
      </c>
      <c r="M3" s="488"/>
      <c r="N3" s="488"/>
      <c r="O3" s="489"/>
    </row>
    <row r="4" spans="1:15" s="320" customFormat="1" ht="36.75" customHeight="1" thickBot="1">
      <c r="A4" s="510"/>
      <c r="B4" s="512"/>
      <c r="C4" s="512"/>
      <c r="D4" s="514"/>
      <c r="E4" s="512"/>
      <c r="F4" s="493"/>
      <c r="G4" s="376"/>
      <c r="H4" s="377" t="s">
        <v>190</v>
      </c>
      <c r="I4" s="377" t="s">
        <v>191</v>
      </c>
      <c r="J4" s="378" t="s">
        <v>192</v>
      </c>
      <c r="K4" s="379" t="s">
        <v>193</v>
      </c>
      <c r="L4" s="377" t="s">
        <v>190</v>
      </c>
      <c r="M4" s="377" t="s">
        <v>191</v>
      </c>
      <c r="N4" s="378" t="s">
        <v>192</v>
      </c>
      <c r="O4" s="379" t="s">
        <v>193</v>
      </c>
    </row>
    <row r="5" spans="1:15" s="323" customFormat="1" ht="36" customHeight="1" thickBot="1">
      <c r="A5" s="372" t="s">
        <v>194</v>
      </c>
      <c r="B5" s="497" t="str">
        <f>'Presupuesto Oficial'!E10</f>
        <v>PRELIMINARES</v>
      </c>
      <c r="C5" s="498"/>
      <c r="D5" s="498"/>
      <c r="E5" s="499"/>
      <c r="F5" s="387">
        <f>SUM(F6:F8)</f>
        <v>5773516.8705391772</v>
      </c>
      <c r="G5" s="348"/>
      <c r="H5" s="321"/>
      <c r="I5" s="322"/>
      <c r="J5" s="322"/>
      <c r="K5" s="322"/>
      <c r="L5" s="322"/>
      <c r="M5" s="322"/>
      <c r="N5" s="322"/>
      <c r="O5" s="322"/>
    </row>
    <row r="6" spans="1:15" ht="23.25" customHeight="1">
      <c r="A6" s="324" t="s">
        <v>108</v>
      </c>
      <c r="B6" s="328" t="str">
        <f>'Presupuesto Oficial'!E11</f>
        <v>Trazado y replanteo</v>
      </c>
      <c r="C6" s="329" t="str">
        <f>'Presupuesto Oficial'!F11</f>
        <v>M2</v>
      </c>
      <c r="D6" s="360">
        <f>'Presupuesto Oficial'!G11</f>
        <v>342.11743268305503</v>
      </c>
      <c r="E6" s="350">
        <f>'Presupuesto Oficial'!H11</f>
        <v>2100</v>
      </c>
      <c r="F6" s="325">
        <f>+E6*D6</f>
        <v>718446.60863441555</v>
      </c>
      <c r="G6" s="330">
        <f>F6/F30</f>
        <v>4.8135922778505839E-3</v>
      </c>
      <c r="H6" s="370">
        <f>G6/1</f>
        <v>4.8135922778505839E-3</v>
      </c>
      <c r="I6" s="371"/>
      <c r="K6" s="371"/>
      <c r="L6" s="371"/>
      <c r="M6" s="371"/>
      <c r="N6" s="371"/>
      <c r="O6" s="371"/>
    </row>
    <row r="7" spans="1:15" ht="35.25" customHeight="1">
      <c r="A7" s="324" t="s">
        <v>110</v>
      </c>
      <c r="B7" s="328" t="str">
        <f>'Presupuesto Oficial'!E12</f>
        <v>Suministro e Instalación de Valla Informativa de 3.00mts x 2,00mts</v>
      </c>
      <c r="C7" s="329" t="str">
        <f>'Presupuesto Oficial'!F12</f>
        <v>Glb</v>
      </c>
      <c r="D7" s="360">
        <f>'Presupuesto Oficial'!G12</f>
        <v>1</v>
      </c>
      <c r="E7" s="350">
        <f>'Presupuesto Oficial'!H12</f>
        <v>757571.42857142864</v>
      </c>
      <c r="F7" s="325">
        <f>+E7*D7</f>
        <v>757571.42857142864</v>
      </c>
      <c r="G7" s="330">
        <f>F7/F30</f>
        <v>5.0757285714285718E-3</v>
      </c>
      <c r="H7" s="370">
        <f>G7/1</f>
        <v>5.0757285714285718E-3</v>
      </c>
      <c r="I7" s="371"/>
      <c r="K7" s="371"/>
      <c r="L7" s="371"/>
      <c r="M7" s="371"/>
      <c r="N7" s="371"/>
      <c r="O7" s="371"/>
    </row>
    <row r="8" spans="1:15" ht="38.25" customHeight="1" thickBot="1">
      <c r="A8" s="353" t="s">
        <v>143</v>
      </c>
      <c r="B8" s="328" t="str">
        <f>'Presupuesto Oficial'!E13</f>
        <v>Cerramiento Provisional Perimetral De Protección En Poli sombra, Con Altura De 2.00 Metros</v>
      </c>
      <c r="C8" s="329" t="str">
        <f>'Presupuesto Oficial'!F13</f>
        <v>M2</v>
      </c>
      <c r="D8" s="360">
        <f>'Presupuesto Oficial'!G13</f>
        <v>165.98</v>
      </c>
      <c r="E8" s="350">
        <f>'Presupuesto Oficial'!H13</f>
        <v>25891.666666666668</v>
      </c>
      <c r="F8" s="354">
        <f>+E8*D8</f>
        <v>4297498.833333333</v>
      </c>
      <c r="G8" s="330">
        <f>F8/F30</f>
        <v>2.8793242183333328E-2</v>
      </c>
      <c r="H8" s="370">
        <f>G8/1</f>
        <v>2.8793242183333328E-2</v>
      </c>
      <c r="I8" s="371"/>
      <c r="K8" s="371"/>
      <c r="L8" s="371"/>
      <c r="M8" s="371"/>
      <c r="N8" s="371"/>
      <c r="O8" s="371"/>
    </row>
    <row r="9" spans="1:15" ht="30" customHeight="1" thickBot="1">
      <c r="A9" s="372" t="s">
        <v>200</v>
      </c>
      <c r="B9" s="494" t="str">
        <f>'Presupuesto Oficial'!E16</f>
        <v xml:space="preserve">JARDINERA </v>
      </c>
      <c r="C9" s="495"/>
      <c r="D9" s="495"/>
      <c r="E9" s="496"/>
      <c r="F9" s="387">
        <f>SUM(F10:F13)</f>
        <v>4230788.7577442564</v>
      </c>
      <c r="G9" s="352"/>
      <c r="H9" s="371"/>
      <c r="I9" s="371"/>
      <c r="J9" s="327"/>
      <c r="K9" s="371"/>
      <c r="L9" s="371"/>
      <c r="M9" s="371"/>
      <c r="N9" s="371"/>
      <c r="O9" s="371"/>
    </row>
    <row r="10" spans="1:15" ht="30.75" customHeight="1">
      <c r="A10" s="349" t="s">
        <v>151</v>
      </c>
      <c r="B10" s="356" t="str">
        <f>'Presupuesto Oficial'!E17</f>
        <v>Demolición de muros E: 0.12 m incluye retiro de escombro.</v>
      </c>
      <c r="C10" s="357" t="str">
        <f>'Presupuesto Oficial'!F17</f>
        <v>M2</v>
      </c>
      <c r="D10" s="362">
        <f>'Presupuesto Oficial'!G17</f>
        <v>10</v>
      </c>
      <c r="E10" s="361">
        <f>'Presupuesto Oficial'!H17</f>
        <v>38140</v>
      </c>
      <c r="F10" s="351">
        <f>+E10*D10</f>
        <v>381400</v>
      </c>
      <c r="G10" s="330">
        <f>F10/F30</f>
        <v>2.5553799999999999E-3</v>
      </c>
      <c r="H10" s="371"/>
      <c r="I10" s="370">
        <f>G10/1</f>
        <v>2.5553799999999999E-3</v>
      </c>
      <c r="K10" s="371"/>
      <c r="L10" s="371"/>
      <c r="M10" s="371"/>
      <c r="N10" s="371"/>
      <c r="O10" s="371"/>
    </row>
    <row r="11" spans="1:15" ht="23.25" customHeight="1">
      <c r="A11" s="349" t="s">
        <v>152</v>
      </c>
      <c r="B11" s="356" t="str">
        <f>'Presupuesto Oficial'!E18</f>
        <v>Jardinera en bloque samo mortero de pega 1:4</v>
      </c>
      <c r="C11" s="357" t="str">
        <f>'Presupuesto Oficial'!F18</f>
        <v>M2</v>
      </c>
      <c r="D11" s="362">
        <f>'Presupuesto Oficial'!G18</f>
        <v>29.97</v>
      </c>
      <c r="E11" s="361">
        <f>'Presupuesto Oficial'!H18</f>
        <v>49041.399991466664</v>
      </c>
      <c r="F11" s="326">
        <f t="shared" ref="F11:F29" si="0">+E11*D11</f>
        <v>1469770.7577442559</v>
      </c>
      <c r="G11" s="330">
        <f>F11/F30</f>
        <v>9.8474640768865147E-3</v>
      </c>
      <c r="H11" s="371"/>
      <c r="I11" s="371"/>
      <c r="J11" s="371"/>
      <c r="K11" s="371"/>
      <c r="L11" s="370">
        <f>G11/1</f>
        <v>9.8474640768865147E-3</v>
      </c>
      <c r="N11" s="327"/>
      <c r="O11" s="371"/>
    </row>
    <row r="12" spans="1:15" ht="21.75" customHeight="1">
      <c r="A12" s="349" t="s">
        <v>153</v>
      </c>
      <c r="B12" s="356" t="str">
        <f>'Presupuesto Oficial'!E19</f>
        <v>Pañete impermeabilizado para muro 1:3</v>
      </c>
      <c r="C12" s="357" t="str">
        <f>'Presupuesto Oficial'!F19</f>
        <v>M2</v>
      </c>
      <c r="D12" s="362">
        <f>'Presupuesto Oficial'!G19</f>
        <v>59.94</v>
      </c>
      <c r="E12" s="361">
        <f>'Presupuesto Oficial'!H19</f>
        <v>34900</v>
      </c>
      <c r="F12" s="326">
        <f t="shared" si="0"/>
        <v>2091906</v>
      </c>
      <c r="G12" s="330">
        <f>F12/F30</f>
        <v>1.40157702E-2</v>
      </c>
      <c r="H12" s="371"/>
      <c r="I12" s="371"/>
      <c r="J12" s="371"/>
      <c r="K12" s="371"/>
      <c r="L12" s="371"/>
      <c r="M12" s="370">
        <f>G12/1</f>
        <v>1.40157702E-2</v>
      </c>
      <c r="N12" s="371"/>
      <c r="O12" s="371"/>
    </row>
    <row r="13" spans="1:15" ht="25.5" customHeight="1" thickBot="1">
      <c r="A13" s="358" t="s">
        <v>154</v>
      </c>
      <c r="B13" s="359" t="str">
        <f>'Presupuesto Oficial'!E20</f>
        <v xml:space="preserve">Pintura en vinilo tipo 1 para muros 2 capas </v>
      </c>
      <c r="C13" s="357" t="str">
        <f>'Presupuesto Oficial'!F20</f>
        <v>M2</v>
      </c>
      <c r="D13" s="362">
        <f>'Presupuesto Oficial'!G20</f>
        <v>29.97</v>
      </c>
      <c r="E13" s="361">
        <f>'Presupuesto Oficial'!H20</f>
        <v>9600</v>
      </c>
      <c r="F13" s="355">
        <f t="shared" si="0"/>
        <v>287712</v>
      </c>
      <c r="G13" s="330">
        <f>F13/F30</f>
        <v>1.9276704E-3</v>
      </c>
      <c r="H13" s="371"/>
      <c r="I13" s="371"/>
      <c r="J13" s="371"/>
      <c r="K13" s="371"/>
      <c r="L13" s="371"/>
      <c r="M13" s="371"/>
      <c r="N13" s="370">
        <f>G13/1</f>
        <v>1.9276704E-3</v>
      </c>
      <c r="O13" s="371"/>
    </row>
    <row r="14" spans="1:15" ht="27.75" customHeight="1" thickBot="1">
      <c r="A14" s="372" t="s">
        <v>201</v>
      </c>
      <c r="B14" s="494" t="str">
        <f>'Presupuesto Oficial'!E22</f>
        <v>SENDERO</v>
      </c>
      <c r="C14" s="495"/>
      <c r="D14" s="495"/>
      <c r="E14" s="496"/>
      <c r="F14" s="387">
        <f>SUM(F15:F20)</f>
        <v>72298484.715000153</v>
      </c>
      <c r="G14" s="352"/>
      <c r="H14" s="371"/>
      <c r="I14" s="371"/>
      <c r="J14" s="371"/>
      <c r="K14" s="371"/>
      <c r="L14" s="371"/>
      <c r="M14" s="371"/>
      <c r="N14" s="371"/>
      <c r="O14" s="371"/>
    </row>
    <row r="15" spans="1:15" ht="24.75" customHeight="1">
      <c r="A15" s="349" t="s">
        <v>156</v>
      </c>
      <c r="B15" s="356" t="str">
        <f>'Presupuesto Oficial'!E23</f>
        <v>Demolición de Bordillos E: 0.15 m incluye escombro.</v>
      </c>
      <c r="C15" s="356" t="str">
        <f>'Presupuesto Oficial'!F23</f>
        <v>Ml</v>
      </c>
      <c r="D15" s="356">
        <f>'Presupuesto Oficial'!G23</f>
        <v>83.85</v>
      </c>
      <c r="E15" s="350">
        <f>'Presupuesto Oficial'!H23</f>
        <v>38140</v>
      </c>
      <c r="F15" s="351">
        <f t="shared" si="0"/>
        <v>3198039</v>
      </c>
      <c r="G15" s="330">
        <f>F15/F30</f>
        <v>2.1426861299999999E-2</v>
      </c>
      <c r="H15" s="371"/>
      <c r="I15" s="370">
        <f>G15/1</f>
        <v>2.1426861299999999E-2</v>
      </c>
      <c r="K15" s="371"/>
      <c r="L15" s="371"/>
      <c r="M15" s="371"/>
      <c r="N15" s="371"/>
      <c r="O15" s="371"/>
    </row>
    <row r="16" spans="1:15" ht="31.5" customHeight="1">
      <c r="A16" s="349" t="s">
        <v>157</v>
      </c>
      <c r="B16" s="356" t="str">
        <f>'Presupuesto Oficial'!E24</f>
        <v>Excavación manual en material común, incluye retiro de escombro.</v>
      </c>
      <c r="C16" s="356" t="str">
        <f>'Presupuesto Oficial'!F24</f>
        <v>M3</v>
      </c>
      <c r="D16" s="356">
        <f>'Presupuesto Oficial'!G24</f>
        <v>45.359999999999992</v>
      </c>
      <c r="E16" s="350">
        <f>'Presupuesto Oficial'!H24</f>
        <v>82149</v>
      </c>
      <c r="F16" s="326">
        <f t="shared" si="0"/>
        <v>3726278.6399999992</v>
      </c>
      <c r="G16" s="330">
        <f>F16/F30</f>
        <v>2.4966066887999992E-2</v>
      </c>
      <c r="H16" s="371"/>
      <c r="I16" s="371"/>
      <c r="J16" s="370">
        <f>G16/1</f>
        <v>2.4966066887999992E-2</v>
      </c>
      <c r="L16" s="371"/>
      <c r="M16" s="371"/>
      <c r="N16" s="371"/>
      <c r="O16" s="371"/>
    </row>
    <row r="17" spans="1:15" ht="34.5" customHeight="1">
      <c r="A17" s="349" t="s">
        <v>158</v>
      </c>
      <c r="B17" s="356" t="str">
        <f>'Presupuesto Oficial'!E25</f>
        <v>Construcción de bordillo en concreto de 3.000 PSI Alto= 0,35, espesor 0.15 cm</v>
      </c>
      <c r="C17" s="356" t="str">
        <f>'Presupuesto Oficial'!F25</f>
        <v>Ml</v>
      </c>
      <c r="D17" s="356">
        <f>'Presupuesto Oficial'!G25</f>
        <v>83.85</v>
      </c>
      <c r="E17" s="350">
        <f>'Presupuesto Oficial'!H25</f>
        <v>232739.5</v>
      </c>
      <c r="F17" s="326">
        <f t="shared" si="0"/>
        <v>19515207.074999999</v>
      </c>
      <c r="G17" s="330">
        <f>F17/F30</f>
        <v>0.13075188740249999</v>
      </c>
      <c r="H17" s="371"/>
      <c r="I17" s="371"/>
      <c r="J17" s="371"/>
      <c r="K17" s="370">
        <f>G17/2</f>
        <v>6.5375943701249994E-2</v>
      </c>
      <c r="L17" s="370">
        <f>G17/2</f>
        <v>6.5375943701249994E-2</v>
      </c>
      <c r="M17" s="327"/>
      <c r="N17" s="371"/>
      <c r="O17" s="371"/>
    </row>
    <row r="18" spans="1:15" ht="36.75" customHeight="1">
      <c r="A18" s="349" t="s">
        <v>159</v>
      </c>
      <c r="B18" s="356" t="str">
        <f>'Presupuesto Oficial'!E26</f>
        <v>Suministro de material seleccionado. Incluye compactación con pisón e=0,08</v>
      </c>
      <c r="C18" s="356" t="str">
        <f>'Presupuesto Oficial'!F26</f>
        <v>M3</v>
      </c>
      <c r="D18" s="356">
        <f>'Presupuesto Oficial'!G26</f>
        <v>24.192</v>
      </c>
      <c r="E18" s="350">
        <f>'Presupuesto Oficial'!H26</f>
        <v>195000</v>
      </c>
      <c r="F18" s="326">
        <f t="shared" si="0"/>
        <v>4717440</v>
      </c>
      <c r="G18" s="330">
        <f>F18/F30</f>
        <v>3.1606848E-2</v>
      </c>
      <c r="H18" s="371"/>
      <c r="I18" s="371"/>
      <c r="J18" s="371"/>
      <c r="K18" s="371"/>
      <c r="L18" s="370">
        <f>G18/1</f>
        <v>3.1606848E-2</v>
      </c>
      <c r="M18" s="371"/>
      <c r="N18" s="371"/>
      <c r="O18" s="371"/>
    </row>
    <row r="19" spans="1:15" ht="39.75" customHeight="1">
      <c r="A19" s="349" t="s">
        <v>160</v>
      </c>
      <c r="B19" s="356" t="str">
        <f>'Presupuesto Oficial'!E27</f>
        <v>Suministro e Instalación de malla electro soldada de 15 cm X 15 cm E: 4mm</v>
      </c>
      <c r="C19" s="356" t="str">
        <f>'Presupuesto Oficial'!F27</f>
        <v>M2</v>
      </c>
      <c r="D19" s="356">
        <f>'Presupuesto Oficial'!G27</f>
        <v>302.39999999999998</v>
      </c>
      <c r="E19" s="350">
        <f>'Presupuesto Oficial'!H27</f>
        <v>12050</v>
      </c>
      <c r="F19" s="326">
        <f t="shared" si="0"/>
        <v>3643919.9999999995</v>
      </c>
      <c r="G19" s="330">
        <f>F19/F30</f>
        <v>2.4414263999999995E-2</v>
      </c>
      <c r="H19" s="371"/>
      <c r="I19" s="371"/>
      <c r="J19" s="371"/>
      <c r="K19" s="371"/>
      <c r="L19" s="370">
        <f>G19/1</f>
        <v>2.4414263999999995E-2</v>
      </c>
      <c r="M19" s="327"/>
      <c r="N19" s="371"/>
      <c r="O19" s="371"/>
    </row>
    <row r="20" spans="1:15" ht="45.75" customHeight="1" thickBot="1">
      <c r="A20" s="358" t="s">
        <v>161</v>
      </c>
      <c r="B20" s="359" t="str">
        <f>'Presupuesto Oficial'!E28</f>
        <v>Construcción en placa de concreto estampillado concolor mineral de 3.000 PSI espesor 0.08 cm</v>
      </c>
      <c r="C20" s="359" t="str">
        <f>'Presupuesto Oficial'!F28</f>
        <v>M3</v>
      </c>
      <c r="D20" s="359">
        <f>'Presupuesto Oficial'!G28</f>
        <v>24.192</v>
      </c>
      <c r="E20" s="350">
        <f>'Presupuesto Oficial'!H28</f>
        <v>1550000.0000000061</v>
      </c>
      <c r="F20" s="355">
        <f t="shared" si="0"/>
        <v>37497600.000000149</v>
      </c>
      <c r="G20" s="330">
        <f>F20/F30</f>
        <v>0.251233920000001</v>
      </c>
      <c r="H20" s="371"/>
      <c r="I20" s="371"/>
      <c r="J20" s="371"/>
      <c r="K20" s="371"/>
      <c r="L20" s="327"/>
      <c r="M20" s="370">
        <f>G20/1</f>
        <v>0.251233920000001</v>
      </c>
      <c r="N20" s="371"/>
      <c r="O20" s="371"/>
    </row>
    <row r="21" spans="1:15" ht="25.5" customHeight="1" thickBot="1">
      <c r="A21" s="372" t="s">
        <v>202</v>
      </c>
      <c r="B21" s="494" t="str">
        <f>'Presupuesto Oficial'!E30</f>
        <v>OTROS</v>
      </c>
      <c r="C21" s="495"/>
      <c r="D21" s="495"/>
      <c r="E21" s="496"/>
      <c r="F21" s="387">
        <f>SUM(F22:F29)</f>
        <v>66950941</v>
      </c>
      <c r="G21" s="352"/>
      <c r="H21" s="371"/>
      <c r="I21" s="371"/>
      <c r="J21" s="371"/>
      <c r="K21" s="371"/>
      <c r="L21" s="371"/>
      <c r="M21" s="371"/>
      <c r="O21" s="371"/>
    </row>
    <row r="22" spans="1:15" ht="24.75" customHeight="1">
      <c r="A22" s="349" t="s">
        <v>169</v>
      </c>
      <c r="B22" s="356" t="str">
        <f>'Presupuesto Oficial'!E31</f>
        <v>Relleno de jardineras con arena negra para jardineras</v>
      </c>
      <c r="C22" s="363" t="str">
        <f>'Presupuesto Oficial'!F31</f>
        <v>M3</v>
      </c>
      <c r="D22" s="364">
        <f>'Presupuesto Oficial'!G31</f>
        <v>9</v>
      </c>
      <c r="E22" s="367">
        <f>'Presupuesto Oficial'!H31</f>
        <v>82149</v>
      </c>
      <c r="F22" s="350">
        <f t="shared" si="0"/>
        <v>739341</v>
      </c>
      <c r="G22" s="330">
        <f>F22/F30</f>
        <v>4.9535846999999994E-3</v>
      </c>
      <c r="H22" s="371"/>
      <c r="I22" s="371"/>
      <c r="J22" s="371"/>
      <c r="K22" s="371"/>
      <c r="L22" s="371"/>
      <c r="M22" s="371"/>
      <c r="N22" s="370">
        <f>G22/1</f>
        <v>4.9535846999999994E-3</v>
      </c>
      <c r="O22" s="370"/>
    </row>
    <row r="23" spans="1:15" ht="27" customHeight="1">
      <c r="A23" s="349" t="s">
        <v>164</v>
      </c>
      <c r="B23" s="356" t="str">
        <f>'Presupuesto Oficial'!E32</f>
        <v>Siembra de plantas ornamentales</v>
      </c>
      <c r="C23" s="363" t="str">
        <f>'Presupuesto Oficial'!F32</f>
        <v>Und</v>
      </c>
      <c r="D23" s="364">
        <f>'Presupuesto Oficial'!G32</f>
        <v>200</v>
      </c>
      <c r="E23" s="325">
        <f>'Presupuesto Oficial'!H32</f>
        <v>72469</v>
      </c>
      <c r="F23" s="325">
        <f t="shared" si="0"/>
        <v>14493800</v>
      </c>
      <c r="G23" s="330">
        <f>F23/F30</f>
        <v>9.7108459999999994E-2</v>
      </c>
      <c r="H23" s="371"/>
      <c r="I23" s="371"/>
      <c r="J23" s="371"/>
      <c r="K23" s="371"/>
      <c r="L23" s="371"/>
      <c r="M23" s="371"/>
      <c r="N23" s="370"/>
      <c r="O23" s="370">
        <f>G23/1</f>
        <v>9.7108459999999994E-2</v>
      </c>
    </row>
    <row r="24" spans="1:15" ht="51" customHeight="1">
      <c r="A24" s="349" t="s">
        <v>165</v>
      </c>
      <c r="B24" s="356" t="str">
        <f>'Presupuesto Oficial'!E33</f>
        <v>Suministro E Instalación De Sistema De Riego - Hidrantes (Ver Diseño).Suministro E Instalación De Sistema De Riego - Hidrantes (Ver Diseño).</v>
      </c>
      <c r="C24" s="363" t="str">
        <f>'Presupuesto Oficial'!F33</f>
        <v>Und</v>
      </c>
      <c r="D24" s="364">
        <f>'Presupuesto Oficial'!G33</f>
        <v>1</v>
      </c>
      <c r="E24" s="325">
        <f>'Presupuesto Oficial'!H33</f>
        <v>1600000</v>
      </c>
      <c r="F24" s="325">
        <f t="shared" si="0"/>
        <v>1600000</v>
      </c>
      <c r="G24" s="330">
        <f>F24/F30</f>
        <v>1.0719999999999999E-2</v>
      </c>
      <c r="H24" s="371"/>
      <c r="I24" s="371"/>
      <c r="J24" s="371"/>
      <c r="K24" s="370">
        <f>G24/1</f>
        <v>1.0719999999999999E-2</v>
      </c>
      <c r="L24" s="371"/>
      <c r="M24" s="371"/>
      <c r="O24" s="371"/>
    </row>
    <row r="25" spans="1:15" ht="55.5" customHeight="1">
      <c r="A25" s="349" t="s">
        <v>166</v>
      </c>
      <c r="B25" s="356" t="str">
        <f>'Presupuesto Oficial'!E34</f>
        <v xml:space="preserve">SuSuministro E Instalacion De Poste Galvanizado En Caliente De 4.00 Metros De Altura Libre,  Acabado Final En Pintura De Esmalte Para Exteriores y 4 luminarias de 50 watt </v>
      </c>
      <c r="C25" s="363" t="str">
        <f>'Presupuesto Oficial'!F34</f>
        <v>Und</v>
      </c>
      <c r="D25" s="364">
        <f>'Presupuesto Oficial'!G34</f>
        <v>2</v>
      </c>
      <c r="E25" s="325">
        <f>'Presupuesto Oficial'!H34</f>
        <v>2700000.0000000005</v>
      </c>
      <c r="F25" s="325">
        <f t="shared" si="0"/>
        <v>5400000.0000000009</v>
      </c>
      <c r="G25" s="330">
        <f>F25/F30</f>
        <v>3.6180000000000004E-2</v>
      </c>
      <c r="H25" s="371"/>
      <c r="I25" s="371"/>
      <c r="J25" s="371"/>
      <c r="K25" s="371"/>
      <c r="L25" s="371"/>
      <c r="M25" s="371"/>
      <c r="N25" s="370">
        <f>G25/1</f>
        <v>3.6180000000000004E-2</v>
      </c>
      <c r="O25" s="371"/>
    </row>
    <row r="26" spans="1:15" ht="55.5" customHeight="1">
      <c r="A26" s="349" t="s">
        <v>167</v>
      </c>
      <c r="B26" s="356" t="str">
        <f>'Presupuesto Oficial'!E35</f>
        <v>Suministro e instalación de banca prefabricada empotradas en jardineras con espaldar. Acabado en concreto 3000psi pulido prefabricada  120cm Largo x 50cm Anchox Alto 45cm</v>
      </c>
      <c r="C26" s="363" t="str">
        <f>'Presupuesto Oficial'!F35</f>
        <v>Und</v>
      </c>
      <c r="D26" s="364">
        <f>'Presupuesto Oficial'!G35</f>
        <v>12</v>
      </c>
      <c r="E26" s="325">
        <f>'Presupuesto Oficial'!H35</f>
        <v>2650000</v>
      </c>
      <c r="F26" s="325">
        <f t="shared" si="0"/>
        <v>31800000</v>
      </c>
      <c r="G26" s="330">
        <f>F26/F30</f>
        <v>0.21305999999999997</v>
      </c>
      <c r="H26" s="371"/>
      <c r="I26" s="371"/>
      <c r="J26" s="371"/>
      <c r="K26" s="371"/>
      <c r="L26" s="371"/>
      <c r="M26" s="371"/>
      <c r="N26" s="370">
        <f>G26/1</f>
        <v>0.21305999999999997</v>
      </c>
      <c r="O26" s="371"/>
    </row>
    <row r="27" spans="1:15" ht="48" customHeight="1">
      <c r="A27" s="349" t="s">
        <v>168</v>
      </c>
      <c r="B27" s="356" t="str">
        <f>'Presupuesto Oficial'!E36</f>
        <v>Suministro e instalación de juego de mesa con banca prefabricada tipo dado Acabado en concreto 3000psi pulido prefabricada  45cm Largo x 45cm Ancho x 45cm alto-</v>
      </c>
      <c r="C27" s="363" t="str">
        <f>'Presupuesto Oficial'!F36</f>
        <v>Und</v>
      </c>
      <c r="D27" s="364">
        <f>'Presupuesto Oficial'!G36</f>
        <v>2</v>
      </c>
      <c r="E27" s="325">
        <f>'Presupuesto Oficial'!H36</f>
        <v>3166000</v>
      </c>
      <c r="F27" s="325">
        <f t="shared" ref="F27" si="1">+E27*D27</f>
        <v>6332000</v>
      </c>
      <c r="G27" s="330">
        <f>F27/F30</f>
        <v>4.2424399999999994E-2</v>
      </c>
      <c r="H27" s="371"/>
      <c r="I27" s="371"/>
      <c r="J27" s="371"/>
      <c r="K27" s="371"/>
      <c r="L27" s="371"/>
      <c r="M27" s="371"/>
      <c r="N27" s="370">
        <f>G27/1</f>
        <v>4.2424399999999994E-2</v>
      </c>
      <c r="O27" s="371"/>
    </row>
    <row r="28" spans="1:15" ht="39.75" customHeight="1">
      <c r="A28" s="349" t="s">
        <v>205</v>
      </c>
      <c r="B28" s="356" t="str">
        <f>'Presupuesto Oficial'!E37</f>
        <v>Caneca en Acero Inoxidable 75Lts Barcelona M121</v>
      </c>
      <c r="C28" s="363" t="str">
        <f>'Presupuesto Oficial'!F37</f>
        <v>Und</v>
      </c>
      <c r="D28" s="364">
        <f>'Presupuesto Oficial'!G37</f>
        <v>4</v>
      </c>
      <c r="E28" s="350">
        <f>'Presupuesto Oficial'!H37</f>
        <v>1228700</v>
      </c>
      <c r="F28" s="325">
        <f t="shared" ref="F28" si="2">+E28*D28</f>
        <v>4914800</v>
      </c>
      <c r="G28" s="330">
        <f>F28/F30</f>
        <v>3.2929159999999999E-2</v>
      </c>
      <c r="H28" s="371"/>
      <c r="I28" s="371"/>
      <c r="J28" s="371"/>
      <c r="K28" s="371"/>
      <c r="L28" s="371"/>
      <c r="M28" s="371"/>
      <c r="N28" s="370">
        <f>G28/1</f>
        <v>3.2929159999999999E-2</v>
      </c>
      <c r="O28" s="371"/>
    </row>
    <row r="29" spans="1:15" ht="30.75" customHeight="1" thickBot="1">
      <c r="A29" s="349" t="s">
        <v>209</v>
      </c>
      <c r="B29" s="359" t="str">
        <f>'Presupuesto Oficial'!E38</f>
        <v>Construcción de Atril para nicho de la virgen</v>
      </c>
      <c r="C29" s="365" t="str">
        <f>'Presupuesto Oficial'!F38</f>
        <v>Und</v>
      </c>
      <c r="D29" s="366">
        <f>'Presupuesto Oficial'!G38</f>
        <v>1</v>
      </c>
      <c r="E29" s="350">
        <f>'Presupuesto Oficial'!H38</f>
        <v>1671000</v>
      </c>
      <c r="F29" s="354">
        <f t="shared" si="0"/>
        <v>1671000</v>
      </c>
      <c r="G29" s="330">
        <f>F29/F30</f>
        <v>1.1195699999999999E-2</v>
      </c>
      <c r="H29" s="371"/>
      <c r="I29" s="371"/>
      <c r="J29" s="371"/>
      <c r="K29" s="371"/>
      <c r="L29" s="371"/>
      <c r="M29" s="371"/>
      <c r="N29" s="370">
        <f>G29/2</f>
        <v>5.5978499999999997E-3</v>
      </c>
      <c r="O29" s="370">
        <f>G29/2</f>
        <v>5.5978499999999997E-3</v>
      </c>
    </row>
    <row r="30" spans="1:15" ht="25.5" customHeight="1" thickBot="1">
      <c r="A30" s="373"/>
      <c r="B30" s="374" t="s">
        <v>195</v>
      </c>
      <c r="C30" s="374"/>
      <c r="D30" s="384"/>
      <c r="E30" s="385"/>
      <c r="F30" s="386">
        <f>(F5+F9+F14+F21)</f>
        <v>149253731.34328359</v>
      </c>
      <c r="G30" s="352">
        <f>SUM(G6:G29)</f>
        <v>0.99999999999999989</v>
      </c>
      <c r="H30" s="331"/>
      <c r="I30" s="332"/>
      <c r="J30" s="332"/>
      <c r="K30" s="332"/>
      <c r="L30" s="332"/>
      <c r="M30" s="332"/>
      <c r="N30" s="332"/>
      <c r="O30" s="332"/>
    </row>
    <row r="31" spans="1:15" ht="16" thickBot="1">
      <c r="A31" s="333"/>
      <c r="B31" s="334"/>
      <c r="C31" s="334"/>
      <c r="D31" s="334"/>
      <c r="E31" s="334"/>
      <c r="F31" s="334"/>
      <c r="G31" s="335"/>
      <c r="H31" s="336"/>
      <c r="I31" s="337"/>
      <c r="J31" s="337"/>
      <c r="K31" s="337"/>
      <c r="L31" s="337"/>
      <c r="M31" s="337"/>
      <c r="N31" s="337"/>
      <c r="O31" s="337"/>
    </row>
    <row r="32" spans="1:15" ht="16" thickBot="1"/>
    <row r="33" spans="2:16" ht="24.75" customHeight="1">
      <c r="B33" s="500" t="s">
        <v>196</v>
      </c>
      <c r="C33" s="501"/>
      <c r="D33" s="391"/>
      <c r="E33" s="392"/>
      <c r="F33" s="393"/>
      <c r="G33" s="380"/>
      <c r="H33" s="381">
        <f t="shared" ref="H33:O33" si="3">SUM(H6:H29)</f>
        <v>3.8682563032612485E-2</v>
      </c>
      <c r="I33" s="381">
        <f t="shared" si="3"/>
        <v>2.3982241299999998E-2</v>
      </c>
      <c r="J33" s="381">
        <f t="shared" si="3"/>
        <v>2.4966066887999992E-2</v>
      </c>
      <c r="K33" s="381">
        <f t="shared" si="3"/>
        <v>7.6095943701249988E-2</v>
      </c>
      <c r="L33" s="381">
        <f t="shared" si="3"/>
        <v>0.1312445197781365</v>
      </c>
      <c r="M33" s="381">
        <f t="shared" si="3"/>
        <v>0.265249690200001</v>
      </c>
      <c r="N33" s="381">
        <f t="shared" si="3"/>
        <v>0.33707266509999995</v>
      </c>
      <c r="O33" s="381">
        <f t="shared" si="3"/>
        <v>0.10270631</v>
      </c>
      <c r="P33" s="394"/>
    </row>
    <row r="34" spans="2:16" ht="32.25" customHeight="1">
      <c r="B34" s="502" t="s">
        <v>197</v>
      </c>
      <c r="C34" s="503"/>
      <c r="D34" s="332"/>
      <c r="E34" s="342"/>
      <c r="F34" s="343"/>
      <c r="G34" s="330"/>
      <c r="H34" s="344">
        <f>H33*F30</f>
        <v>5773516.8705391772</v>
      </c>
      <c r="I34" s="344">
        <f>I33*F30</f>
        <v>3579439</v>
      </c>
      <c r="J34" s="344">
        <f>J33*F30</f>
        <v>3726278.6399999992</v>
      </c>
      <c r="K34" s="344">
        <f>K33*F30</f>
        <v>11357603.5375</v>
      </c>
      <c r="L34" s="344">
        <f>L33*F30</f>
        <v>19588734.295244254</v>
      </c>
      <c r="M34" s="344">
        <f>M33*F30</f>
        <v>39589506.000000149</v>
      </c>
      <c r="N34" s="344">
        <f>N33*F30</f>
        <v>50309352.999999993</v>
      </c>
      <c r="O34" s="344">
        <f>O33*F30</f>
        <v>15329300</v>
      </c>
    </row>
    <row r="35" spans="2:16">
      <c r="B35" s="504" t="s">
        <v>198</v>
      </c>
      <c r="C35" s="505"/>
      <c r="D35" s="388"/>
      <c r="E35" s="389"/>
      <c r="F35" s="390"/>
      <c r="G35" s="382"/>
      <c r="H35" s="383">
        <f>H33</f>
        <v>3.8682563032612485E-2</v>
      </c>
      <c r="I35" s="383">
        <f t="shared" ref="I35:O35" si="4">H35+I33</f>
        <v>6.2664804332612484E-2</v>
      </c>
      <c r="J35" s="383">
        <f t="shared" si="4"/>
        <v>8.7630871220612472E-2</v>
      </c>
      <c r="K35" s="383">
        <f t="shared" si="4"/>
        <v>0.16372681492186247</v>
      </c>
      <c r="L35" s="383">
        <f t="shared" si="4"/>
        <v>0.29497133469999898</v>
      </c>
      <c r="M35" s="383">
        <f t="shared" si="4"/>
        <v>0.56022102489999992</v>
      </c>
      <c r="N35" s="383">
        <f t="shared" si="4"/>
        <v>0.89729368999999992</v>
      </c>
      <c r="O35" s="383">
        <f t="shared" si="4"/>
        <v>0.99999999999999989</v>
      </c>
    </row>
    <row r="36" spans="2:16" ht="33" customHeight="1" thickBot="1">
      <c r="B36" s="506" t="s">
        <v>199</v>
      </c>
      <c r="C36" s="507"/>
      <c r="D36" s="337"/>
      <c r="E36" s="345"/>
      <c r="F36" s="346"/>
      <c r="G36" s="335"/>
      <c r="H36" s="347">
        <f>H34</f>
        <v>5773516.8705391772</v>
      </c>
      <c r="I36" s="347">
        <f t="shared" ref="I36:L36" si="5">H36+I34</f>
        <v>9352955.8705391772</v>
      </c>
      <c r="J36" s="347">
        <f t="shared" si="5"/>
        <v>13079234.510539176</v>
      </c>
      <c r="K36" s="347">
        <f t="shared" si="5"/>
        <v>24436838.048039176</v>
      </c>
      <c r="L36" s="347">
        <f t="shared" si="5"/>
        <v>44025572.34328343</v>
      </c>
      <c r="M36" s="347">
        <f>L36+M34</f>
        <v>83615078.343283579</v>
      </c>
      <c r="N36" s="347">
        <f>M36+N34</f>
        <v>133924431.34328356</v>
      </c>
      <c r="O36" s="347">
        <f>N36+O34</f>
        <v>149253731.34328356</v>
      </c>
    </row>
    <row r="40" spans="2:16">
      <c r="E40" s="508"/>
      <c r="F40" s="508"/>
      <c r="G40" s="508"/>
      <c r="H40" s="508"/>
      <c r="I40" s="508"/>
    </row>
    <row r="41" spans="2:16">
      <c r="E41" s="491" t="s">
        <v>204</v>
      </c>
      <c r="F41" s="491"/>
      <c r="G41" s="491"/>
      <c r="H41" s="491"/>
      <c r="I41" s="491"/>
    </row>
  </sheetData>
  <mergeCells count="20">
    <mergeCell ref="A3:A4"/>
    <mergeCell ref="B3:B4"/>
    <mergeCell ref="C3:C4"/>
    <mergeCell ref="D3:D4"/>
    <mergeCell ref="E3:E4"/>
    <mergeCell ref="M2:O2"/>
    <mergeCell ref="H3:K3"/>
    <mergeCell ref="L3:O3"/>
    <mergeCell ref="D1:J1"/>
    <mergeCell ref="E41:I41"/>
    <mergeCell ref="F3:F4"/>
    <mergeCell ref="B9:E9"/>
    <mergeCell ref="B14:E14"/>
    <mergeCell ref="B5:E5"/>
    <mergeCell ref="B33:C33"/>
    <mergeCell ref="B34:C34"/>
    <mergeCell ref="B35:C35"/>
    <mergeCell ref="B36:C36"/>
    <mergeCell ref="E40:I40"/>
    <mergeCell ref="B21:E21"/>
  </mergeCells>
  <printOptions horizontalCentered="1"/>
  <pageMargins left="0.55118110236220474" right="0.27559055118110237" top="0.31496062992125984" bottom="0.31496062992125984" header="0.31496062992125984" footer="0.11811023622047245"/>
  <pageSetup paperSize="5" scale="45" fitToHeight="5" orientation="landscape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N1408"/>
  <sheetViews>
    <sheetView topLeftCell="A1359" zoomScale="70" zoomScaleNormal="70" workbookViewId="0">
      <selection activeCell="J1393" sqref="J1393"/>
    </sheetView>
  </sheetViews>
  <sheetFormatPr baseColWidth="10" defaultRowHeight="14.5"/>
  <cols>
    <col min="2" max="2" width="28.1796875" customWidth="1"/>
    <col min="3" max="3" width="10" customWidth="1"/>
    <col min="4" max="4" width="11.453125" customWidth="1"/>
    <col min="5" max="5" width="9.81640625" customWidth="1"/>
    <col min="6" max="6" width="18.26953125" customWidth="1"/>
    <col min="7" max="7" width="13.26953125" customWidth="1"/>
    <col min="9" max="9" width="19.1796875" customWidth="1"/>
    <col min="10" max="10" width="19.54296875" customWidth="1"/>
    <col min="11" max="11" width="15.453125" customWidth="1"/>
    <col min="12" max="12" width="16.7265625" bestFit="1" customWidth="1"/>
    <col min="14" max="14" width="13.54296875" bestFit="1" customWidth="1"/>
  </cols>
  <sheetData>
    <row r="1" spans="1:9" ht="15" thickBot="1">
      <c r="A1" s="84"/>
      <c r="B1" s="84"/>
      <c r="C1" s="84"/>
      <c r="D1" s="84"/>
      <c r="E1" s="84"/>
      <c r="F1" s="84"/>
      <c r="G1" s="84"/>
      <c r="H1" s="84"/>
      <c r="I1" s="122"/>
    </row>
    <row r="2" spans="1:9">
      <c r="A2" s="635" t="s">
        <v>0</v>
      </c>
      <c r="B2" s="636"/>
      <c r="C2" s="636"/>
      <c r="D2" s="636"/>
      <c r="E2" s="636"/>
      <c r="F2" s="636"/>
      <c r="G2" s="636"/>
      <c r="H2" s="636"/>
      <c r="I2" s="637"/>
    </row>
    <row r="3" spans="1:9" ht="19.5" customHeight="1">
      <c r="A3" s="638" t="s">
        <v>1</v>
      </c>
      <c r="B3" s="639"/>
      <c r="C3" s="639"/>
      <c r="D3" s="639"/>
      <c r="E3" s="639"/>
      <c r="F3" s="639"/>
      <c r="G3" s="639"/>
      <c r="H3" s="639"/>
      <c r="I3" s="640"/>
    </row>
    <row r="4" spans="1:9">
      <c r="A4" s="280"/>
      <c r="B4" s="78"/>
      <c r="C4" s="78"/>
      <c r="D4" s="78"/>
      <c r="E4" s="78"/>
      <c r="F4" s="42"/>
      <c r="G4" s="42"/>
      <c r="H4" s="1"/>
      <c r="I4" s="281"/>
    </row>
    <row r="5" spans="1:9">
      <c r="A5" s="641" t="s">
        <v>38</v>
      </c>
      <c r="B5" s="642"/>
      <c r="C5" s="642"/>
      <c r="D5" s="642"/>
      <c r="E5" s="642"/>
      <c r="F5" s="642"/>
      <c r="G5" s="642"/>
      <c r="H5" s="642"/>
      <c r="I5" s="643"/>
    </row>
    <row r="6" spans="1:9" ht="15" thickBot="1">
      <c r="A6" s="95"/>
      <c r="B6" s="84"/>
      <c r="C6" s="84"/>
      <c r="D6" s="84"/>
      <c r="E6" s="84"/>
      <c r="F6" s="84"/>
      <c r="G6" s="84"/>
      <c r="H6" s="84"/>
      <c r="I6" s="130"/>
    </row>
    <row r="7" spans="1:9">
      <c r="A7" s="604"/>
      <c r="B7" s="607" t="s">
        <v>86</v>
      </c>
      <c r="C7" s="608"/>
      <c r="D7" s="608"/>
      <c r="E7" s="609"/>
      <c r="F7" s="644"/>
      <c r="G7" s="645"/>
      <c r="H7" s="645"/>
      <c r="I7" s="646"/>
    </row>
    <row r="8" spans="1:9">
      <c r="A8" s="605"/>
      <c r="B8" s="613"/>
      <c r="C8" s="614"/>
      <c r="D8" s="614"/>
      <c r="E8" s="615"/>
      <c r="F8" s="616" t="s">
        <v>39</v>
      </c>
      <c r="G8" s="618"/>
      <c r="H8" s="619"/>
      <c r="I8" s="620"/>
    </row>
    <row r="9" spans="1:9">
      <c r="A9" s="605"/>
      <c r="B9" s="613" t="s">
        <v>40</v>
      </c>
      <c r="C9" s="614"/>
      <c r="D9" s="614"/>
      <c r="E9" s="615"/>
      <c r="F9" s="573"/>
      <c r="G9" s="647"/>
      <c r="H9" s="648"/>
      <c r="I9" s="649"/>
    </row>
    <row r="10" spans="1:9">
      <c r="A10" s="605"/>
      <c r="B10" s="613" t="s">
        <v>41</v>
      </c>
      <c r="C10" s="614"/>
      <c r="D10" s="614"/>
      <c r="E10" s="615"/>
      <c r="F10" s="616" t="s">
        <v>42</v>
      </c>
      <c r="G10" s="616">
        <v>1</v>
      </c>
      <c r="H10" s="616" t="s">
        <v>43</v>
      </c>
      <c r="I10" s="624">
        <v>1</v>
      </c>
    </row>
    <row r="11" spans="1:9">
      <c r="A11" s="605"/>
      <c r="B11" s="1"/>
      <c r="C11" s="1"/>
      <c r="D11" s="1"/>
      <c r="E11" s="1"/>
      <c r="F11" s="617"/>
      <c r="G11" s="617"/>
      <c r="H11" s="617"/>
      <c r="I11" s="625"/>
    </row>
    <row r="12" spans="1:9">
      <c r="A12" s="205"/>
      <c r="B12" s="206"/>
      <c r="C12" s="206"/>
      <c r="D12" s="206"/>
      <c r="E12" s="206"/>
      <c r="F12" s="206"/>
      <c r="G12" s="296"/>
      <c r="H12" s="296"/>
      <c r="I12" s="297"/>
    </row>
    <row r="13" spans="1:9">
      <c r="A13" s="654"/>
      <c r="B13" s="655"/>
      <c r="C13" s="655"/>
      <c r="D13" s="655"/>
      <c r="E13" s="655"/>
      <c r="F13" s="656" t="s">
        <v>44</v>
      </c>
      <c r="G13" s="207" t="s">
        <v>45</v>
      </c>
      <c r="H13" s="207" t="s">
        <v>46</v>
      </c>
      <c r="I13" s="298" t="s">
        <v>47</v>
      </c>
    </row>
    <row r="14" spans="1:9">
      <c r="A14" s="654"/>
      <c r="B14" s="655"/>
      <c r="C14" s="655"/>
      <c r="D14" s="655"/>
      <c r="E14" s="655"/>
      <c r="F14" s="656"/>
      <c r="G14" s="90">
        <v>22</v>
      </c>
      <c r="H14" s="90">
        <v>4</v>
      </c>
      <c r="I14" s="125">
        <v>24</v>
      </c>
    </row>
    <row r="15" spans="1:9">
      <c r="A15" s="563" t="s">
        <v>48</v>
      </c>
      <c r="B15" s="564"/>
      <c r="C15" s="88" t="s">
        <v>49</v>
      </c>
      <c r="D15" s="84"/>
      <c r="E15" s="88"/>
      <c r="F15" s="89"/>
      <c r="G15" s="84"/>
      <c r="H15" s="84"/>
      <c r="I15" s="126"/>
    </row>
    <row r="16" spans="1:9">
      <c r="A16" s="91"/>
      <c r="B16" s="92"/>
      <c r="C16" s="92"/>
      <c r="D16" s="92"/>
      <c r="E16" s="92"/>
      <c r="F16" s="92"/>
      <c r="G16" s="92"/>
      <c r="H16" s="92"/>
      <c r="I16" s="127"/>
    </row>
    <row r="17" spans="1:9" ht="15" thickBot="1">
      <c r="A17" s="137"/>
      <c r="B17" s="138"/>
      <c r="C17" s="138"/>
      <c r="D17" s="138"/>
      <c r="E17" s="138"/>
      <c r="F17" s="138"/>
      <c r="G17" s="138"/>
      <c r="H17" s="138"/>
      <c r="I17" s="128"/>
    </row>
    <row r="18" spans="1:9" ht="15" thickBot="1">
      <c r="A18" s="93"/>
      <c r="B18" s="94"/>
      <c r="C18" s="84"/>
      <c r="D18" s="84"/>
      <c r="E18" s="94"/>
      <c r="F18" s="94"/>
      <c r="G18" s="94"/>
      <c r="H18" s="94"/>
      <c r="I18" s="129"/>
    </row>
    <row r="19" spans="1:9" ht="15" thickBot="1">
      <c r="A19" s="651" t="s">
        <v>50</v>
      </c>
      <c r="B19" s="652"/>
      <c r="C19" s="652"/>
      <c r="D19" s="652"/>
      <c r="E19" s="652"/>
      <c r="F19" s="652"/>
      <c r="G19" s="652"/>
      <c r="H19" s="652"/>
      <c r="I19" s="653"/>
    </row>
    <row r="20" spans="1:9" ht="15.75" customHeight="1">
      <c r="A20" s="244" t="s">
        <v>51</v>
      </c>
      <c r="B20" s="544" t="s">
        <v>7</v>
      </c>
      <c r="C20" s="545"/>
      <c r="D20" s="545"/>
      <c r="E20" s="545"/>
      <c r="F20" s="579"/>
      <c r="G20" s="580" t="s">
        <v>52</v>
      </c>
      <c r="H20" s="581"/>
      <c r="I20" s="247" t="s">
        <v>9</v>
      </c>
    </row>
    <row r="21" spans="1:9" ht="15" thickBot="1">
      <c r="A21" s="248" t="str">
        <f>'Presupuesto Oficial'!B11</f>
        <v>1.1</v>
      </c>
      <c r="B21" s="582" t="str">
        <f>'Presupuesto Oficial'!E11</f>
        <v>Trazado y replanteo</v>
      </c>
      <c r="C21" s="583"/>
      <c r="D21" s="583"/>
      <c r="E21" s="583"/>
      <c r="F21" s="584"/>
      <c r="G21" s="585" t="s">
        <v>90</v>
      </c>
      <c r="H21" s="586"/>
      <c r="I21" s="249">
        <v>1</v>
      </c>
    </row>
    <row r="22" spans="1:9" ht="15" customHeight="1" thickBot="1">
      <c r="A22" s="538" t="s">
        <v>53</v>
      </c>
      <c r="B22" s="539"/>
      <c r="C22" s="539"/>
      <c r="D22" s="539"/>
      <c r="E22" s="539"/>
      <c r="F22" s="539"/>
      <c r="G22" s="539"/>
      <c r="H22" s="539"/>
      <c r="I22" s="540"/>
    </row>
    <row r="23" spans="1:9" ht="15" thickBot="1">
      <c r="A23" s="729" t="s">
        <v>7</v>
      </c>
      <c r="B23" s="730"/>
      <c r="C23" s="302"/>
      <c r="D23" s="731" t="s">
        <v>55</v>
      </c>
      <c r="E23" s="732"/>
      <c r="F23" s="303" t="s">
        <v>56</v>
      </c>
      <c r="G23" s="731" t="s">
        <v>57</v>
      </c>
      <c r="H23" s="732"/>
      <c r="I23" s="304" t="s">
        <v>58</v>
      </c>
    </row>
    <row r="24" spans="1:9">
      <c r="A24" s="733"/>
      <c r="B24" s="734"/>
      <c r="C24" s="299"/>
      <c r="D24" s="735"/>
      <c r="E24" s="736"/>
      <c r="F24" s="300"/>
      <c r="G24" s="737"/>
      <c r="H24" s="738"/>
      <c r="I24" s="301">
        <f>F24*G24</f>
        <v>0</v>
      </c>
    </row>
    <row r="25" spans="1:9" ht="15" thickBot="1">
      <c r="A25" s="533"/>
      <c r="B25" s="534"/>
      <c r="C25" s="171"/>
      <c r="D25" s="592"/>
      <c r="E25" s="535"/>
      <c r="F25" s="210"/>
      <c r="G25" s="593"/>
      <c r="H25" s="594"/>
      <c r="I25" s="209"/>
    </row>
    <row r="26" spans="1:9" ht="15" thickBot="1">
      <c r="A26" s="524" t="s">
        <v>59</v>
      </c>
      <c r="B26" s="525"/>
      <c r="C26" s="525"/>
      <c r="D26" s="525"/>
      <c r="E26" s="525"/>
      <c r="F26" s="525"/>
      <c r="G26" s="525"/>
      <c r="H26" s="526"/>
      <c r="I26" s="142">
        <f>I24</f>
        <v>0</v>
      </c>
    </row>
    <row r="27" spans="1:9">
      <c r="A27" s="538" t="s">
        <v>60</v>
      </c>
      <c r="B27" s="539"/>
      <c r="C27" s="539"/>
      <c r="D27" s="539"/>
      <c r="E27" s="539"/>
      <c r="F27" s="539"/>
      <c r="G27" s="539"/>
      <c r="H27" s="539"/>
      <c r="I27" s="540"/>
    </row>
    <row r="28" spans="1:9" ht="15" customHeight="1" thickBot="1">
      <c r="A28" s="563"/>
      <c r="B28" s="564"/>
      <c r="C28" s="564"/>
      <c r="D28" s="564"/>
      <c r="E28" s="564"/>
      <c r="F28" s="564"/>
      <c r="G28" s="564"/>
      <c r="H28" s="564"/>
      <c r="I28" s="565"/>
    </row>
    <row r="29" spans="1:9" ht="15" customHeight="1">
      <c r="A29" s="544" t="s">
        <v>7</v>
      </c>
      <c r="B29" s="545"/>
      <c r="C29" s="545"/>
      <c r="D29" s="546"/>
      <c r="E29" s="254" t="s">
        <v>52</v>
      </c>
      <c r="F29" s="251" t="s">
        <v>9</v>
      </c>
      <c r="G29" s="547" t="s">
        <v>61</v>
      </c>
      <c r="H29" s="546"/>
      <c r="I29" s="253" t="s">
        <v>58</v>
      </c>
    </row>
    <row r="30" spans="1:9" ht="15" customHeight="1">
      <c r="A30" s="657"/>
      <c r="B30" s="658"/>
      <c r="C30" s="658"/>
      <c r="D30" s="659"/>
      <c r="E30" s="211"/>
      <c r="F30" s="212"/>
      <c r="G30" s="660"/>
      <c r="H30" s="661"/>
      <c r="I30" s="209"/>
    </row>
    <row r="31" spans="1:9">
      <c r="A31" s="555"/>
      <c r="B31" s="556"/>
      <c r="C31" s="556"/>
      <c r="D31" s="557"/>
      <c r="E31" s="216"/>
      <c r="F31" s="217"/>
      <c r="G31" s="662"/>
      <c r="H31" s="663"/>
      <c r="I31" s="218">
        <v>0</v>
      </c>
    </row>
    <row r="32" spans="1:9" ht="15" thickBot="1">
      <c r="A32" s="137"/>
      <c r="B32" s="138"/>
      <c r="C32" s="138"/>
      <c r="D32" s="171"/>
      <c r="E32" s="97"/>
      <c r="F32" s="101"/>
      <c r="G32" s="536"/>
      <c r="H32" s="537"/>
      <c r="I32" s="219"/>
    </row>
    <row r="33" spans="1:9" ht="15" thickBot="1">
      <c r="A33" s="524" t="s">
        <v>59</v>
      </c>
      <c r="B33" s="525"/>
      <c r="C33" s="525"/>
      <c r="D33" s="525"/>
      <c r="E33" s="525"/>
      <c r="F33" s="525"/>
      <c r="G33" s="525"/>
      <c r="H33" s="526"/>
      <c r="I33" s="220">
        <v>0</v>
      </c>
    </row>
    <row r="34" spans="1:9">
      <c r="A34" s="538" t="s">
        <v>62</v>
      </c>
      <c r="B34" s="539"/>
      <c r="C34" s="539"/>
      <c r="D34" s="539"/>
      <c r="E34" s="539"/>
      <c r="F34" s="539"/>
      <c r="G34" s="539"/>
      <c r="H34" s="539"/>
      <c r="I34" s="540"/>
    </row>
    <row r="35" spans="1:9" ht="15" thickBot="1">
      <c r="A35" s="563"/>
      <c r="B35" s="564"/>
      <c r="C35" s="564"/>
      <c r="D35" s="564"/>
      <c r="E35" s="564"/>
      <c r="F35" s="564"/>
      <c r="G35" s="564"/>
      <c r="H35" s="564"/>
      <c r="I35" s="565"/>
    </row>
    <row r="36" spans="1:9" ht="28">
      <c r="A36" s="544" t="s">
        <v>63</v>
      </c>
      <c r="B36" s="545"/>
      <c r="C36" s="545"/>
      <c r="D36" s="251" t="s">
        <v>64</v>
      </c>
      <c r="E36" s="255" t="s">
        <v>65</v>
      </c>
      <c r="F36" s="256" t="s">
        <v>101</v>
      </c>
      <c r="G36" s="547" t="s">
        <v>66</v>
      </c>
      <c r="H36" s="546"/>
      <c r="I36" s="253" t="s">
        <v>58</v>
      </c>
    </row>
    <row r="37" spans="1:9">
      <c r="A37" s="515"/>
      <c r="B37" s="516"/>
      <c r="C37" s="516"/>
      <c r="D37" s="102"/>
      <c r="E37" s="103"/>
      <c r="F37" s="102"/>
      <c r="G37" s="531"/>
      <c r="H37" s="532"/>
      <c r="I37" s="209">
        <f>G37*F37</f>
        <v>0</v>
      </c>
    </row>
    <row r="38" spans="1:9" ht="15" thickBot="1">
      <c r="A38" s="533"/>
      <c r="B38" s="534"/>
      <c r="C38" s="534"/>
      <c r="D38" s="104"/>
      <c r="E38" s="105"/>
      <c r="F38" s="104"/>
      <c r="G38" s="536"/>
      <c r="H38" s="537"/>
      <c r="I38" s="221"/>
    </row>
    <row r="39" spans="1:9" ht="15" thickBot="1">
      <c r="A39" s="524" t="s">
        <v>59</v>
      </c>
      <c r="B39" s="525"/>
      <c r="C39" s="525"/>
      <c r="D39" s="525"/>
      <c r="E39" s="525"/>
      <c r="F39" s="525"/>
      <c r="G39" s="525"/>
      <c r="H39" s="526"/>
      <c r="I39" s="142">
        <f>I37</f>
        <v>0</v>
      </c>
    </row>
    <row r="40" spans="1:9">
      <c r="A40" s="538" t="s">
        <v>67</v>
      </c>
      <c r="B40" s="539"/>
      <c r="C40" s="539"/>
      <c r="D40" s="539"/>
      <c r="E40" s="539"/>
      <c r="F40" s="539"/>
      <c r="G40" s="539"/>
      <c r="H40" s="539"/>
      <c r="I40" s="540"/>
    </row>
    <row r="41" spans="1:9" ht="15" thickBot="1">
      <c r="A41" s="563"/>
      <c r="B41" s="564"/>
      <c r="C41" s="564"/>
      <c r="D41" s="564"/>
      <c r="E41" s="564"/>
      <c r="F41" s="564"/>
      <c r="G41" s="564"/>
      <c r="H41" s="564"/>
      <c r="I41" s="565"/>
    </row>
    <row r="42" spans="1:9" ht="28">
      <c r="A42" s="544" t="s">
        <v>68</v>
      </c>
      <c r="B42" s="545"/>
      <c r="C42" s="545"/>
      <c r="D42" s="251" t="s">
        <v>69</v>
      </c>
      <c r="E42" s="255" t="s">
        <v>70</v>
      </c>
      <c r="F42" s="251" t="s">
        <v>71</v>
      </c>
      <c r="G42" s="547" t="s">
        <v>57</v>
      </c>
      <c r="H42" s="546"/>
      <c r="I42" s="253" t="s">
        <v>58</v>
      </c>
    </row>
    <row r="43" spans="1:9">
      <c r="A43" s="106" t="s">
        <v>116</v>
      </c>
      <c r="B43" s="152"/>
      <c r="C43" s="152"/>
      <c r="D43" s="224" t="s">
        <v>117</v>
      </c>
      <c r="E43" s="1"/>
      <c r="F43" s="225">
        <v>40000</v>
      </c>
      <c r="G43" s="548">
        <v>5.2499999999999998E-2</v>
      </c>
      <c r="H43" s="549"/>
      <c r="I43" s="223">
        <f>F43*G43</f>
        <v>2100</v>
      </c>
    </row>
    <row r="44" spans="1:9">
      <c r="A44" s="106"/>
      <c r="D44" s="224"/>
      <c r="F44" s="225"/>
      <c r="G44" s="548"/>
      <c r="H44" s="549"/>
      <c r="I44" s="223"/>
    </row>
    <row r="45" spans="1:9">
      <c r="A45" s="106"/>
      <c r="B45" s="152"/>
      <c r="C45" s="152"/>
      <c r="D45" s="224"/>
      <c r="E45" s="108"/>
      <c r="F45" s="225"/>
      <c r="G45" s="548"/>
      <c r="H45" s="549"/>
      <c r="I45" s="223"/>
    </row>
    <row r="46" spans="1:9" ht="15" thickBot="1">
      <c r="A46" s="533"/>
      <c r="B46" s="534"/>
      <c r="C46" s="534"/>
      <c r="D46" s="104"/>
      <c r="E46" s="105"/>
      <c r="F46" s="104"/>
      <c r="G46" s="536"/>
      <c r="H46" s="537"/>
      <c r="I46" s="221"/>
    </row>
    <row r="47" spans="1:9" ht="15" thickBot="1">
      <c r="A47" s="524" t="s">
        <v>59</v>
      </c>
      <c r="B47" s="525"/>
      <c r="C47" s="525"/>
      <c r="D47" s="525"/>
      <c r="E47" s="525"/>
      <c r="F47" s="525"/>
      <c r="G47" s="525"/>
      <c r="H47" s="526"/>
      <c r="I47" s="226">
        <f>SUM(I43:I45)</f>
        <v>2100</v>
      </c>
    </row>
    <row r="48" spans="1:9" ht="15" thickBot="1">
      <c r="A48" s="95"/>
      <c r="B48" s="84"/>
      <c r="C48" s="84"/>
      <c r="D48" s="84"/>
      <c r="E48" s="84"/>
      <c r="F48" s="84"/>
      <c r="G48" s="84"/>
      <c r="H48" s="84"/>
      <c r="I48" s="130"/>
    </row>
    <row r="49" spans="1:9" ht="15" thickBot="1">
      <c r="A49" s="527" t="s">
        <v>72</v>
      </c>
      <c r="B49" s="528"/>
      <c r="C49" s="528"/>
      <c r="D49" s="528"/>
      <c r="E49" s="528"/>
      <c r="F49" s="528"/>
      <c r="G49" s="528"/>
      <c r="H49" s="529"/>
      <c r="I49" s="257">
        <f>I26+I39+I47</f>
        <v>2100</v>
      </c>
    </row>
    <row r="50" spans="1:9">
      <c r="A50" s="538" t="s">
        <v>73</v>
      </c>
      <c r="B50" s="539"/>
      <c r="C50" s="539"/>
      <c r="D50" s="539"/>
      <c r="E50" s="539"/>
      <c r="F50" s="539"/>
      <c r="G50" s="539"/>
      <c r="H50" s="539"/>
      <c r="I50" s="540"/>
    </row>
    <row r="51" spans="1:9" ht="15" thickBot="1">
      <c r="A51" s="563"/>
      <c r="B51" s="564"/>
      <c r="C51" s="564"/>
      <c r="D51" s="564"/>
      <c r="E51" s="564"/>
      <c r="F51" s="564"/>
      <c r="G51" s="564"/>
      <c r="H51" s="564"/>
      <c r="I51" s="565"/>
    </row>
    <row r="52" spans="1:9">
      <c r="A52" s="544" t="s">
        <v>74</v>
      </c>
      <c r="B52" s="545"/>
      <c r="C52" s="545"/>
      <c r="D52" s="255"/>
      <c r="E52" s="252"/>
      <c r="F52" s="251" t="s">
        <v>75</v>
      </c>
      <c r="G52" s="547" t="s">
        <v>76</v>
      </c>
      <c r="H52" s="546"/>
      <c r="I52" s="253"/>
    </row>
    <row r="53" spans="1:9" ht="15" customHeight="1">
      <c r="A53" s="515" t="s">
        <v>77</v>
      </c>
      <c r="B53" s="516"/>
      <c r="C53" s="516"/>
      <c r="D53" s="227"/>
      <c r="E53" s="112"/>
      <c r="F53" s="113">
        <v>0.24</v>
      </c>
      <c r="G53" s="517">
        <f>I49*F53</f>
        <v>504</v>
      </c>
      <c r="H53" s="518"/>
      <c r="I53" s="209"/>
    </row>
    <row r="54" spans="1:9">
      <c r="A54" s="162" t="s">
        <v>78</v>
      </c>
      <c r="B54" s="172"/>
      <c r="C54" s="169"/>
      <c r="D54" s="169"/>
      <c r="E54" s="170"/>
      <c r="F54" s="113">
        <v>0.02</v>
      </c>
      <c r="G54" s="517">
        <f>I49*F54</f>
        <v>42</v>
      </c>
      <c r="H54" s="518"/>
      <c r="I54" s="209"/>
    </row>
    <row r="55" spans="1:9" ht="15" thickBot="1">
      <c r="A55" s="519" t="s">
        <v>79</v>
      </c>
      <c r="B55" s="520"/>
      <c r="C55" s="520"/>
      <c r="D55" s="520"/>
      <c r="E55" s="521"/>
      <c r="F55" s="113">
        <v>0.04</v>
      </c>
      <c r="G55" s="517">
        <f>I49*F55</f>
        <v>84</v>
      </c>
      <c r="H55" s="518"/>
      <c r="I55" s="209"/>
    </row>
    <row r="56" spans="1:9" ht="15" thickBot="1">
      <c r="A56" s="524" t="s">
        <v>59</v>
      </c>
      <c r="B56" s="525"/>
      <c r="C56" s="525"/>
      <c r="D56" s="525"/>
      <c r="E56" s="525"/>
      <c r="F56" s="525"/>
      <c r="G56" s="525"/>
      <c r="H56" s="526"/>
      <c r="I56" s="149">
        <f>G53+G54+G55</f>
        <v>630</v>
      </c>
    </row>
    <row r="57" spans="1:9" ht="15" thickBot="1">
      <c r="A57" s="95"/>
      <c r="B57" s="84"/>
      <c r="C57" s="84"/>
      <c r="D57" s="84"/>
      <c r="E57" s="84"/>
      <c r="F57" s="84"/>
      <c r="G57" s="84"/>
      <c r="H57" s="84"/>
      <c r="I57" s="130"/>
    </row>
    <row r="58" spans="1:9" ht="15" thickBot="1">
      <c r="A58" s="527" t="s">
        <v>80</v>
      </c>
      <c r="B58" s="528"/>
      <c r="C58" s="528"/>
      <c r="D58" s="528"/>
      <c r="E58" s="528"/>
      <c r="F58" s="528"/>
      <c r="G58" s="528"/>
      <c r="H58" s="529"/>
      <c r="I58" s="261">
        <f>I49+I56</f>
        <v>2730</v>
      </c>
    </row>
    <row r="59" spans="1:9">
      <c r="A59" s="93"/>
      <c r="B59" s="94"/>
      <c r="C59" s="94"/>
      <c r="D59" s="94"/>
      <c r="E59" s="94"/>
      <c r="F59" s="94"/>
      <c r="G59" s="94"/>
      <c r="H59" s="94"/>
      <c r="I59" s="129"/>
    </row>
    <row r="60" spans="1:9">
      <c r="A60" s="95"/>
      <c r="B60" s="84"/>
      <c r="C60" s="114" t="s">
        <v>81</v>
      </c>
      <c r="D60" s="114"/>
      <c r="E60" s="114"/>
      <c r="F60" s="114"/>
      <c r="G60" s="84"/>
      <c r="H60" s="84"/>
      <c r="I60" s="130"/>
    </row>
    <row r="61" spans="1:9">
      <c r="A61" s="95"/>
      <c r="B61" s="84"/>
      <c r="C61" s="169" t="s">
        <v>82</v>
      </c>
      <c r="D61" s="169"/>
      <c r="E61" s="169"/>
      <c r="F61" s="169"/>
      <c r="G61" s="84"/>
      <c r="H61" s="84"/>
      <c r="I61" s="130"/>
    </row>
    <row r="62" spans="1:9">
      <c r="A62" s="95"/>
      <c r="B62" s="84"/>
      <c r="C62" s="169" t="s">
        <v>83</v>
      </c>
      <c r="D62" s="169"/>
      <c r="E62" s="169"/>
      <c r="F62" s="169"/>
      <c r="G62" s="84"/>
      <c r="H62" s="84"/>
      <c r="I62" s="130"/>
    </row>
    <row r="63" spans="1:9">
      <c r="A63" s="95"/>
      <c r="B63" s="84"/>
      <c r="C63" s="169" t="s">
        <v>84</v>
      </c>
      <c r="D63" s="169"/>
      <c r="E63" s="169"/>
      <c r="F63" s="169"/>
      <c r="G63" s="84"/>
      <c r="H63" s="84"/>
      <c r="I63" s="130"/>
    </row>
    <row r="64" spans="1:9" ht="15" thickBot="1">
      <c r="A64" s="163"/>
      <c r="B64" s="105"/>
      <c r="C64" s="105"/>
      <c r="D64" s="105"/>
      <c r="E64" s="105"/>
      <c r="F64" s="105"/>
      <c r="G64" s="105"/>
      <c r="H64" s="105"/>
      <c r="I64" s="164"/>
    </row>
    <row r="65" spans="1:9" ht="15" thickBot="1">
      <c r="A65" s="84"/>
      <c r="B65" s="84"/>
      <c r="C65" s="84"/>
      <c r="D65" s="84"/>
      <c r="E65" s="84"/>
      <c r="F65" s="84"/>
      <c r="G65" s="84"/>
      <c r="H65" s="84"/>
      <c r="I65" s="122"/>
    </row>
    <row r="66" spans="1:9">
      <c r="A66" s="635" t="s">
        <v>0</v>
      </c>
      <c r="B66" s="636"/>
      <c r="C66" s="636"/>
      <c r="D66" s="636"/>
      <c r="E66" s="636"/>
      <c r="F66" s="636"/>
      <c r="G66" s="636"/>
      <c r="H66" s="636"/>
      <c r="I66" s="637"/>
    </row>
    <row r="67" spans="1:9">
      <c r="A67" s="638" t="s">
        <v>1</v>
      </c>
      <c r="B67" s="639"/>
      <c r="C67" s="639"/>
      <c r="D67" s="639"/>
      <c r="E67" s="639"/>
      <c r="F67" s="639"/>
      <c r="G67" s="639"/>
      <c r="H67" s="639"/>
      <c r="I67" s="640"/>
    </row>
    <row r="68" spans="1:9">
      <c r="A68" s="280"/>
      <c r="B68" s="78"/>
      <c r="C68" s="78"/>
      <c r="D68" s="78"/>
      <c r="E68" s="78"/>
      <c r="F68" s="42"/>
      <c r="G68" s="42"/>
      <c r="H68" s="1"/>
      <c r="I68" s="281"/>
    </row>
    <row r="69" spans="1:9">
      <c r="A69" s="641" t="s">
        <v>38</v>
      </c>
      <c r="B69" s="642"/>
      <c r="C69" s="642"/>
      <c r="D69" s="642"/>
      <c r="E69" s="642"/>
      <c r="F69" s="642"/>
      <c r="G69" s="642"/>
      <c r="H69" s="642"/>
      <c r="I69" s="643"/>
    </row>
    <row r="70" spans="1:9" ht="15" customHeight="1" thickBot="1">
      <c r="A70" s="95"/>
      <c r="B70" s="84"/>
      <c r="C70" s="84"/>
      <c r="D70" s="84"/>
      <c r="E70" s="84"/>
      <c r="F70" s="84"/>
      <c r="G70" s="84"/>
      <c r="H70" s="84"/>
      <c r="I70" s="130"/>
    </row>
    <row r="71" spans="1:9">
      <c r="A71" s="604"/>
      <c r="B71" s="607" t="s">
        <v>86</v>
      </c>
      <c r="C71" s="608"/>
      <c r="D71" s="608"/>
      <c r="E71" s="609"/>
      <c r="F71" s="644"/>
      <c r="G71" s="645"/>
      <c r="H71" s="645"/>
      <c r="I71" s="646"/>
    </row>
    <row r="72" spans="1:9" ht="35.25" customHeight="1">
      <c r="A72" s="605"/>
      <c r="B72" s="613"/>
      <c r="C72" s="614"/>
      <c r="D72" s="614"/>
      <c r="E72" s="615"/>
      <c r="F72" s="616" t="s">
        <v>39</v>
      </c>
      <c r="G72" s="618"/>
      <c r="H72" s="619"/>
      <c r="I72" s="620"/>
    </row>
    <row r="73" spans="1:9">
      <c r="A73" s="605"/>
      <c r="B73" s="613" t="s">
        <v>40</v>
      </c>
      <c r="C73" s="614"/>
      <c r="D73" s="614"/>
      <c r="E73" s="615"/>
      <c r="F73" s="573"/>
      <c r="G73" s="647"/>
      <c r="H73" s="648"/>
      <c r="I73" s="649"/>
    </row>
    <row r="74" spans="1:9">
      <c r="A74" s="605"/>
      <c r="B74" s="613" t="s">
        <v>41</v>
      </c>
      <c r="C74" s="614"/>
      <c r="D74" s="614"/>
      <c r="E74" s="615"/>
      <c r="F74" s="616" t="s">
        <v>42</v>
      </c>
      <c r="G74" s="616">
        <v>1</v>
      </c>
      <c r="H74" s="616" t="s">
        <v>43</v>
      </c>
      <c r="I74" s="624">
        <v>1</v>
      </c>
    </row>
    <row r="75" spans="1:9">
      <c r="A75" s="605"/>
      <c r="B75" s="1"/>
      <c r="C75" s="1"/>
      <c r="D75" s="1"/>
      <c r="E75" s="1"/>
      <c r="F75" s="617"/>
      <c r="G75" s="617"/>
      <c r="H75" s="617"/>
      <c r="I75" s="625"/>
    </row>
    <row r="76" spans="1:9">
      <c r="A76" s="205"/>
      <c r="B76" s="206"/>
      <c r="C76" s="206"/>
      <c r="D76" s="206"/>
      <c r="E76" s="206"/>
      <c r="F76" s="206"/>
      <c r="G76" s="296"/>
      <c r="H76" s="296"/>
      <c r="I76" s="297"/>
    </row>
    <row r="77" spans="1:9">
      <c r="A77" s="654"/>
      <c r="B77" s="655"/>
      <c r="C77" s="655"/>
      <c r="D77" s="655"/>
      <c r="E77" s="655"/>
      <c r="F77" s="656" t="s">
        <v>44</v>
      </c>
      <c r="G77" s="207" t="s">
        <v>45</v>
      </c>
      <c r="H77" s="207" t="s">
        <v>46</v>
      </c>
      <c r="I77" s="298" t="s">
        <v>47</v>
      </c>
    </row>
    <row r="78" spans="1:9">
      <c r="A78" s="654"/>
      <c r="B78" s="655"/>
      <c r="C78" s="655"/>
      <c r="D78" s="655"/>
      <c r="E78" s="655"/>
      <c r="F78" s="656"/>
      <c r="G78" s="90">
        <v>22</v>
      </c>
      <c r="H78" s="90">
        <v>4</v>
      </c>
      <c r="I78" s="125">
        <v>24</v>
      </c>
    </row>
    <row r="79" spans="1:9">
      <c r="A79" s="563" t="s">
        <v>48</v>
      </c>
      <c r="B79" s="564"/>
      <c r="C79" s="88" t="s">
        <v>49</v>
      </c>
      <c r="D79" s="84"/>
      <c r="E79" s="88"/>
      <c r="F79" s="89"/>
      <c r="G79" s="84"/>
      <c r="H79" s="84"/>
      <c r="I79" s="126"/>
    </row>
    <row r="80" spans="1:9">
      <c r="A80" s="91"/>
      <c r="B80" s="92"/>
      <c r="C80" s="92"/>
      <c r="D80" s="92"/>
      <c r="E80" s="92"/>
      <c r="F80" s="92"/>
      <c r="G80" s="92"/>
      <c r="H80" s="92"/>
      <c r="I80" s="127"/>
    </row>
    <row r="81" spans="1:9" ht="15" thickBot="1">
      <c r="A81" s="137"/>
      <c r="B81" s="138"/>
      <c r="C81" s="138"/>
      <c r="D81" s="138"/>
      <c r="E81" s="138"/>
      <c r="F81" s="138"/>
      <c r="G81" s="138"/>
      <c r="H81" s="138"/>
      <c r="I81" s="128"/>
    </row>
    <row r="82" spans="1:9" ht="15" thickBot="1">
      <c r="A82" s="93"/>
      <c r="B82" s="94"/>
      <c r="C82" s="84"/>
      <c r="D82" s="84"/>
      <c r="E82" s="94"/>
      <c r="F82" s="94"/>
      <c r="G82" s="94"/>
      <c r="H82" s="94"/>
      <c r="I82" s="129"/>
    </row>
    <row r="83" spans="1:9" ht="15" thickBot="1">
      <c r="A83" s="651" t="s">
        <v>50</v>
      </c>
      <c r="B83" s="652"/>
      <c r="C83" s="652"/>
      <c r="D83" s="652"/>
      <c r="E83" s="652"/>
      <c r="F83" s="652"/>
      <c r="G83" s="652"/>
      <c r="H83" s="652"/>
      <c r="I83" s="653"/>
    </row>
    <row r="84" spans="1:9">
      <c r="A84" s="244" t="s">
        <v>51</v>
      </c>
      <c r="B84" s="544" t="s">
        <v>7</v>
      </c>
      <c r="C84" s="545"/>
      <c r="D84" s="545"/>
      <c r="E84" s="545"/>
      <c r="F84" s="579"/>
      <c r="G84" s="580" t="s">
        <v>52</v>
      </c>
      <c r="H84" s="581"/>
      <c r="I84" s="247" t="s">
        <v>9</v>
      </c>
    </row>
    <row r="85" spans="1:9" ht="15" thickBot="1">
      <c r="A85" s="248" t="str">
        <f>'Presupuesto Oficial'!B12</f>
        <v>1.2</v>
      </c>
      <c r="B85" s="582" t="str">
        <f>'Presupuesto Oficial'!E12</f>
        <v>Suministro e Instalación de Valla Informativa de 3.00mts x 2,00mts</v>
      </c>
      <c r="C85" s="583"/>
      <c r="D85" s="583"/>
      <c r="E85" s="583"/>
      <c r="F85" s="584"/>
      <c r="G85" s="585" t="s">
        <v>142</v>
      </c>
      <c r="H85" s="586"/>
      <c r="I85" s="249">
        <v>1</v>
      </c>
    </row>
    <row r="86" spans="1:9" ht="15" thickBot="1">
      <c r="A86" s="538" t="s">
        <v>53</v>
      </c>
      <c r="B86" s="539"/>
      <c r="C86" s="539"/>
      <c r="D86" s="539"/>
      <c r="E86" s="539"/>
      <c r="F86" s="539"/>
      <c r="G86" s="539"/>
      <c r="H86" s="539"/>
      <c r="I86" s="540"/>
    </row>
    <row r="87" spans="1:9" ht="15" thickBot="1">
      <c r="A87" s="729" t="s">
        <v>7</v>
      </c>
      <c r="B87" s="730"/>
      <c r="C87" s="302"/>
      <c r="D87" s="731" t="s">
        <v>55</v>
      </c>
      <c r="E87" s="732"/>
      <c r="F87" s="303" t="s">
        <v>56</v>
      </c>
      <c r="G87" s="731" t="s">
        <v>57</v>
      </c>
      <c r="H87" s="732"/>
      <c r="I87" s="304" t="s">
        <v>58</v>
      </c>
    </row>
    <row r="88" spans="1:9">
      <c r="A88" s="733"/>
      <c r="B88" s="734"/>
      <c r="C88" s="299"/>
      <c r="D88" s="735"/>
      <c r="E88" s="736"/>
      <c r="F88" s="300"/>
      <c r="G88" s="737"/>
      <c r="H88" s="738"/>
      <c r="I88" s="301">
        <f>F88*G88</f>
        <v>0</v>
      </c>
    </row>
    <row r="89" spans="1:9" ht="15" thickBot="1">
      <c r="A89" s="533"/>
      <c r="B89" s="534"/>
      <c r="C89" s="171"/>
      <c r="D89" s="592"/>
      <c r="E89" s="535"/>
      <c r="F89" s="210"/>
      <c r="G89" s="593"/>
      <c r="H89" s="594"/>
      <c r="I89" s="209"/>
    </row>
    <row r="90" spans="1:9" ht="15" thickBot="1">
      <c r="A90" s="524" t="s">
        <v>59</v>
      </c>
      <c r="B90" s="525"/>
      <c r="C90" s="525"/>
      <c r="D90" s="525"/>
      <c r="E90" s="525"/>
      <c r="F90" s="525"/>
      <c r="G90" s="525"/>
      <c r="H90" s="526"/>
      <c r="I90" s="142">
        <f>I88</f>
        <v>0</v>
      </c>
    </row>
    <row r="91" spans="1:9">
      <c r="A91" s="538" t="s">
        <v>60</v>
      </c>
      <c r="B91" s="539"/>
      <c r="C91" s="539"/>
      <c r="D91" s="539"/>
      <c r="E91" s="539"/>
      <c r="F91" s="539"/>
      <c r="G91" s="539"/>
      <c r="H91" s="539"/>
      <c r="I91" s="540"/>
    </row>
    <row r="92" spans="1:9" ht="30.75" customHeight="1" thickBot="1">
      <c r="A92" s="563"/>
      <c r="B92" s="564"/>
      <c r="C92" s="564"/>
      <c r="D92" s="564"/>
      <c r="E92" s="564"/>
      <c r="F92" s="564"/>
      <c r="G92" s="564"/>
      <c r="H92" s="564"/>
      <c r="I92" s="565"/>
    </row>
    <row r="93" spans="1:9">
      <c r="A93" s="544" t="s">
        <v>7</v>
      </c>
      <c r="B93" s="545"/>
      <c r="C93" s="545"/>
      <c r="D93" s="546"/>
      <c r="E93" s="254" t="s">
        <v>52</v>
      </c>
      <c r="F93" s="251" t="s">
        <v>9</v>
      </c>
      <c r="G93" s="547" t="s">
        <v>61</v>
      </c>
      <c r="H93" s="546"/>
      <c r="I93" s="253" t="s">
        <v>58</v>
      </c>
    </row>
    <row r="94" spans="1:9" ht="15" customHeight="1">
      <c r="A94" s="550" t="s">
        <v>144</v>
      </c>
      <c r="B94" s="551"/>
      <c r="C94" s="551"/>
      <c r="D94" s="552"/>
      <c r="E94" s="230" t="s">
        <v>52</v>
      </c>
      <c r="F94" s="212">
        <v>5</v>
      </c>
      <c r="G94" s="739">
        <v>40000</v>
      </c>
      <c r="H94" s="740"/>
      <c r="I94" s="218">
        <f>F94*G94</f>
        <v>200000</v>
      </c>
    </row>
    <row r="95" spans="1:9">
      <c r="A95" s="555" t="s">
        <v>145</v>
      </c>
      <c r="B95" s="556"/>
      <c r="C95" s="556"/>
      <c r="D95" s="557"/>
      <c r="E95" s="305" t="s">
        <v>146</v>
      </c>
      <c r="F95" s="306">
        <v>1</v>
      </c>
      <c r="G95" s="558">
        <v>4500</v>
      </c>
      <c r="H95" s="559"/>
      <c r="I95" s="218">
        <f>F95*G95</f>
        <v>4500</v>
      </c>
    </row>
    <row r="96" spans="1:9">
      <c r="A96" s="555" t="s">
        <v>147</v>
      </c>
      <c r="B96" s="556"/>
      <c r="C96" s="556"/>
      <c r="D96" s="557"/>
      <c r="E96" s="305" t="s">
        <v>95</v>
      </c>
      <c r="F96" s="306">
        <v>1</v>
      </c>
      <c r="G96" s="558">
        <v>4500</v>
      </c>
      <c r="H96" s="559"/>
      <c r="I96" s="218">
        <f>F96*G96</f>
        <v>4500</v>
      </c>
    </row>
    <row r="97" spans="1:9" ht="15" thickBot="1">
      <c r="A97" s="555" t="s">
        <v>148</v>
      </c>
      <c r="B97" s="556"/>
      <c r="C97" s="556"/>
      <c r="D97" s="557"/>
      <c r="E97" s="305" t="s">
        <v>90</v>
      </c>
      <c r="F97" s="306">
        <v>6</v>
      </c>
      <c r="G97" s="558">
        <f>50000/(1*0.7)</f>
        <v>71428.571428571435</v>
      </c>
      <c r="H97" s="559"/>
      <c r="I97" s="218">
        <f t="shared" ref="I97" si="0">F97*G97</f>
        <v>428571.42857142864</v>
      </c>
    </row>
    <row r="98" spans="1:9" ht="15" thickBot="1">
      <c r="A98" s="524" t="s">
        <v>59</v>
      </c>
      <c r="B98" s="525"/>
      <c r="C98" s="525"/>
      <c r="D98" s="525"/>
      <c r="E98" s="525"/>
      <c r="F98" s="525"/>
      <c r="G98" s="525"/>
      <c r="H98" s="526"/>
      <c r="I98" s="220">
        <f>SUM(I94:I97)</f>
        <v>637571.42857142864</v>
      </c>
    </row>
    <row r="99" spans="1:9">
      <c r="A99" s="538" t="s">
        <v>62</v>
      </c>
      <c r="B99" s="539"/>
      <c r="C99" s="539"/>
      <c r="D99" s="539"/>
      <c r="E99" s="539"/>
      <c r="F99" s="539"/>
      <c r="G99" s="539"/>
      <c r="H99" s="539"/>
      <c r="I99" s="540"/>
    </row>
    <row r="100" spans="1:9" ht="15" thickBot="1">
      <c r="A100" s="563"/>
      <c r="B100" s="564"/>
      <c r="C100" s="564"/>
      <c r="D100" s="564"/>
      <c r="E100" s="564"/>
      <c r="F100" s="564"/>
      <c r="G100" s="564"/>
      <c r="H100" s="564"/>
      <c r="I100" s="565"/>
    </row>
    <row r="101" spans="1:9" ht="28">
      <c r="A101" s="544" t="s">
        <v>63</v>
      </c>
      <c r="B101" s="545"/>
      <c r="C101" s="545"/>
      <c r="D101" s="251" t="s">
        <v>64</v>
      </c>
      <c r="E101" s="255" t="s">
        <v>65</v>
      </c>
      <c r="F101" s="256" t="s">
        <v>101</v>
      </c>
      <c r="G101" s="547" t="s">
        <v>66</v>
      </c>
      <c r="H101" s="546"/>
      <c r="I101" s="253" t="s">
        <v>58</v>
      </c>
    </row>
    <row r="102" spans="1:9">
      <c r="A102" s="515"/>
      <c r="B102" s="516"/>
      <c r="C102" s="516"/>
      <c r="D102" s="102"/>
      <c r="E102" s="103"/>
      <c r="F102" s="102"/>
      <c r="G102" s="531"/>
      <c r="H102" s="532"/>
      <c r="I102" s="209">
        <f>G102*F102</f>
        <v>0</v>
      </c>
    </row>
    <row r="103" spans="1:9" ht="15" customHeight="1" thickBot="1">
      <c r="A103" s="533"/>
      <c r="B103" s="534"/>
      <c r="C103" s="534"/>
      <c r="D103" s="104"/>
      <c r="E103" s="105"/>
      <c r="F103" s="104"/>
      <c r="G103" s="536"/>
      <c r="H103" s="537"/>
      <c r="I103" s="221"/>
    </row>
    <row r="104" spans="1:9" ht="15" thickBot="1">
      <c r="A104" s="524" t="s">
        <v>59</v>
      </c>
      <c r="B104" s="525"/>
      <c r="C104" s="525"/>
      <c r="D104" s="525"/>
      <c r="E104" s="525"/>
      <c r="F104" s="525"/>
      <c r="G104" s="525"/>
      <c r="H104" s="526"/>
      <c r="I104" s="142">
        <f>I102</f>
        <v>0</v>
      </c>
    </row>
    <row r="105" spans="1:9">
      <c r="A105" s="538" t="s">
        <v>67</v>
      </c>
      <c r="B105" s="539"/>
      <c r="C105" s="539"/>
      <c r="D105" s="539"/>
      <c r="E105" s="539"/>
      <c r="F105" s="539"/>
      <c r="G105" s="539"/>
      <c r="H105" s="539"/>
      <c r="I105" s="540"/>
    </row>
    <row r="106" spans="1:9" ht="15" thickBot="1">
      <c r="A106" s="563"/>
      <c r="B106" s="564"/>
      <c r="C106" s="564"/>
      <c r="D106" s="564"/>
      <c r="E106" s="564"/>
      <c r="F106" s="564"/>
      <c r="G106" s="564"/>
      <c r="H106" s="564"/>
      <c r="I106" s="565"/>
    </row>
    <row r="107" spans="1:9" ht="28">
      <c r="A107" s="544" t="s">
        <v>68</v>
      </c>
      <c r="B107" s="545"/>
      <c r="C107" s="545"/>
      <c r="D107" s="251" t="s">
        <v>69</v>
      </c>
      <c r="E107" s="255" t="s">
        <v>70</v>
      </c>
      <c r="F107" s="251" t="s">
        <v>71</v>
      </c>
      <c r="G107" s="547" t="s">
        <v>57</v>
      </c>
      <c r="H107" s="546"/>
      <c r="I107" s="253" t="s">
        <v>58</v>
      </c>
    </row>
    <row r="108" spans="1:9">
      <c r="A108" s="106" t="s">
        <v>116</v>
      </c>
      <c r="B108" s="152"/>
      <c r="C108" s="152"/>
      <c r="D108" s="224" t="s">
        <v>117</v>
      </c>
      <c r="E108" s="1"/>
      <c r="F108" s="225">
        <v>40000</v>
      </c>
      <c r="G108" s="548">
        <f>3</f>
        <v>3</v>
      </c>
      <c r="H108" s="549"/>
      <c r="I108" s="223">
        <f>F108*G108</f>
        <v>120000</v>
      </c>
    </row>
    <row r="109" spans="1:9">
      <c r="A109" s="106"/>
      <c r="D109" s="224"/>
      <c r="F109" s="225"/>
      <c r="G109" s="548"/>
      <c r="H109" s="549"/>
      <c r="I109" s="223"/>
    </row>
    <row r="110" spans="1:9">
      <c r="A110" s="106"/>
      <c r="B110" s="152"/>
      <c r="C110" s="152"/>
      <c r="D110" s="224"/>
      <c r="E110" s="108"/>
      <c r="F110" s="225"/>
      <c r="G110" s="548"/>
      <c r="H110" s="549"/>
      <c r="I110" s="223"/>
    </row>
    <row r="111" spans="1:9" ht="15" thickBot="1">
      <c r="A111" s="533"/>
      <c r="B111" s="534"/>
      <c r="C111" s="534"/>
      <c r="D111" s="104"/>
      <c r="E111" s="105"/>
      <c r="F111" s="104"/>
      <c r="G111" s="536"/>
      <c r="H111" s="537"/>
      <c r="I111" s="221"/>
    </row>
    <row r="112" spans="1:9" ht="15" thickBot="1">
      <c r="A112" s="524" t="s">
        <v>59</v>
      </c>
      <c r="B112" s="525"/>
      <c r="C112" s="525"/>
      <c r="D112" s="525"/>
      <c r="E112" s="525"/>
      <c r="F112" s="525"/>
      <c r="G112" s="525"/>
      <c r="H112" s="526"/>
      <c r="I112" s="226">
        <f>SUM(I108:I110)</f>
        <v>120000</v>
      </c>
    </row>
    <row r="113" spans="1:9" ht="15" thickBot="1">
      <c r="A113" s="95"/>
      <c r="B113" s="84"/>
      <c r="C113" s="84"/>
      <c r="D113" s="84"/>
      <c r="E113" s="84"/>
      <c r="F113" s="84"/>
      <c r="G113" s="84"/>
      <c r="H113" s="84"/>
      <c r="I113" s="130"/>
    </row>
    <row r="114" spans="1:9" ht="15" thickBot="1">
      <c r="A114" s="527" t="s">
        <v>72</v>
      </c>
      <c r="B114" s="528"/>
      <c r="C114" s="528"/>
      <c r="D114" s="528"/>
      <c r="E114" s="528"/>
      <c r="F114" s="528"/>
      <c r="G114" s="528"/>
      <c r="H114" s="529"/>
      <c r="I114" s="257">
        <f>I90+I98+I104+I112</f>
        <v>757571.42857142864</v>
      </c>
    </row>
    <row r="115" spans="1:9">
      <c r="A115" s="538" t="s">
        <v>73</v>
      </c>
      <c r="B115" s="539"/>
      <c r="C115" s="539"/>
      <c r="D115" s="539"/>
      <c r="E115" s="539"/>
      <c r="F115" s="539"/>
      <c r="G115" s="539"/>
      <c r="H115" s="539"/>
      <c r="I115" s="540"/>
    </row>
    <row r="116" spans="1:9" ht="15" thickBot="1">
      <c r="A116" s="563"/>
      <c r="B116" s="564"/>
      <c r="C116" s="564"/>
      <c r="D116" s="564"/>
      <c r="E116" s="564"/>
      <c r="F116" s="564"/>
      <c r="G116" s="564"/>
      <c r="H116" s="564"/>
      <c r="I116" s="565"/>
    </row>
    <row r="117" spans="1:9">
      <c r="A117" s="544" t="s">
        <v>74</v>
      </c>
      <c r="B117" s="545"/>
      <c r="C117" s="545"/>
      <c r="D117" s="255"/>
      <c r="E117" s="252"/>
      <c r="F117" s="251" t="s">
        <v>75</v>
      </c>
      <c r="G117" s="547" t="s">
        <v>76</v>
      </c>
      <c r="H117" s="546"/>
      <c r="I117" s="253"/>
    </row>
    <row r="118" spans="1:9">
      <c r="A118" s="515" t="s">
        <v>77</v>
      </c>
      <c r="B118" s="516"/>
      <c r="C118" s="516"/>
      <c r="D118" s="227"/>
      <c r="E118" s="112"/>
      <c r="F118" s="113">
        <v>0.24</v>
      </c>
      <c r="G118" s="517">
        <f>I114*F118</f>
        <v>181817.14285714287</v>
      </c>
      <c r="H118" s="518"/>
      <c r="I118" s="209"/>
    </row>
    <row r="119" spans="1:9">
      <c r="A119" s="162" t="s">
        <v>78</v>
      </c>
      <c r="B119" s="172"/>
      <c r="C119" s="169"/>
      <c r="D119" s="169"/>
      <c r="E119" s="170"/>
      <c r="F119" s="113">
        <v>0.02</v>
      </c>
      <c r="G119" s="517">
        <f>I114*F119</f>
        <v>15151.428571428572</v>
      </c>
      <c r="H119" s="518"/>
      <c r="I119" s="209"/>
    </row>
    <row r="120" spans="1:9" ht="15" thickBot="1">
      <c r="A120" s="519" t="s">
        <v>79</v>
      </c>
      <c r="B120" s="520"/>
      <c r="C120" s="520"/>
      <c r="D120" s="520"/>
      <c r="E120" s="521"/>
      <c r="F120" s="113">
        <v>0.04</v>
      </c>
      <c r="G120" s="517">
        <f>I114*F120</f>
        <v>30302.857142857145</v>
      </c>
      <c r="H120" s="518"/>
      <c r="I120" s="209"/>
    </row>
    <row r="121" spans="1:9" ht="15" thickBot="1">
      <c r="A121" s="524" t="s">
        <v>59</v>
      </c>
      <c r="B121" s="525"/>
      <c r="C121" s="525"/>
      <c r="D121" s="525"/>
      <c r="E121" s="525"/>
      <c r="F121" s="525"/>
      <c r="G121" s="525"/>
      <c r="H121" s="526"/>
      <c r="I121" s="149">
        <f>G118+G119+G120</f>
        <v>227271.42857142858</v>
      </c>
    </row>
    <row r="122" spans="1:9" ht="15" thickBot="1">
      <c r="A122" s="95"/>
      <c r="B122" s="84"/>
      <c r="C122" s="84"/>
      <c r="D122" s="84"/>
      <c r="E122" s="84"/>
      <c r="F122" s="84"/>
      <c r="G122" s="84"/>
      <c r="H122" s="84"/>
      <c r="I122" s="130"/>
    </row>
    <row r="123" spans="1:9" ht="15" thickBot="1">
      <c r="A123" s="527" t="s">
        <v>80</v>
      </c>
      <c r="B123" s="528"/>
      <c r="C123" s="528"/>
      <c r="D123" s="528"/>
      <c r="E123" s="528"/>
      <c r="F123" s="528"/>
      <c r="G123" s="528"/>
      <c r="H123" s="529"/>
      <c r="I123" s="261">
        <f>I114+I121</f>
        <v>984842.85714285728</v>
      </c>
    </row>
    <row r="124" spans="1:9">
      <c r="A124" s="93"/>
      <c r="B124" s="94"/>
      <c r="C124" s="94"/>
      <c r="D124" s="94"/>
      <c r="E124" s="94"/>
      <c r="F124" s="94"/>
      <c r="G124" s="94"/>
      <c r="H124" s="94"/>
      <c r="I124" s="129"/>
    </row>
    <row r="125" spans="1:9" s="270" customFormat="1">
      <c r="A125" s="95"/>
      <c r="B125" s="84"/>
      <c r="C125" s="114" t="s">
        <v>81</v>
      </c>
      <c r="D125" s="114"/>
      <c r="E125" s="114"/>
      <c r="F125" s="114"/>
      <c r="G125" s="84"/>
      <c r="H125" s="84"/>
      <c r="I125" s="130"/>
    </row>
    <row r="126" spans="1:9">
      <c r="A126" s="95"/>
      <c r="B126" s="84"/>
      <c r="C126" s="169" t="s">
        <v>82</v>
      </c>
      <c r="D126" s="169"/>
      <c r="E126" s="169"/>
      <c r="F126" s="169"/>
      <c r="G126" s="84"/>
      <c r="H126" s="84"/>
      <c r="I126" s="130"/>
    </row>
    <row r="127" spans="1:9">
      <c r="A127" s="95"/>
      <c r="B127" s="84"/>
      <c r="C127" s="169" t="s">
        <v>83</v>
      </c>
      <c r="D127" s="169"/>
      <c r="E127" s="169"/>
      <c r="F127" s="169"/>
      <c r="G127" s="84"/>
      <c r="H127" s="84"/>
      <c r="I127" s="130"/>
    </row>
    <row r="128" spans="1:9">
      <c r="A128" s="95"/>
      <c r="B128" s="84"/>
      <c r="C128" s="169" t="s">
        <v>84</v>
      </c>
      <c r="D128" s="169"/>
      <c r="E128" s="169"/>
      <c r="F128" s="169"/>
      <c r="G128" s="84"/>
      <c r="H128" s="84"/>
      <c r="I128" s="130"/>
    </row>
    <row r="129" spans="1:9" ht="15" thickBot="1">
      <c r="A129" s="163"/>
      <c r="B129" s="105"/>
      <c r="C129" s="105"/>
      <c r="D129" s="105"/>
      <c r="E129" s="105"/>
      <c r="F129" s="105"/>
      <c r="G129" s="105"/>
      <c r="H129" s="105"/>
      <c r="I129" s="164"/>
    </row>
    <row r="130" spans="1:9" ht="15" thickBot="1">
      <c r="A130" s="84"/>
      <c r="B130" s="84"/>
      <c r="C130" s="84"/>
      <c r="D130" s="84"/>
      <c r="E130" s="84"/>
      <c r="F130" s="84"/>
      <c r="G130" s="84"/>
      <c r="H130" s="84"/>
      <c r="I130" s="122"/>
    </row>
    <row r="131" spans="1:9">
      <c r="A131" s="635" t="s">
        <v>0</v>
      </c>
      <c r="B131" s="636"/>
      <c r="C131" s="636"/>
      <c r="D131" s="636"/>
      <c r="E131" s="636"/>
      <c r="F131" s="636"/>
      <c r="G131" s="636"/>
      <c r="H131" s="636"/>
      <c r="I131" s="637"/>
    </row>
    <row r="132" spans="1:9">
      <c r="A132" s="638" t="s">
        <v>1</v>
      </c>
      <c r="B132" s="639"/>
      <c r="C132" s="639"/>
      <c r="D132" s="639"/>
      <c r="E132" s="639"/>
      <c r="F132" s="639"/>
      <c r="G132" s="639"/>
      <c r="H132" s="639"/>
      <c r="I132" s="640"/>
    </row>
    <row r="133" spans="1:9">
      <c r="A133" s="280"/>
      <c r="B133" s="78"/>
      <c r="C133" s="78"/>
      <c r="D133" s="78"/>
      <c r="E133" s="78"/>
      <c r="F133" s="42"/>
      <c r="G133" s="42"/>
      <c r="H133" s="1"/>
      <c r="I133" s="281"/>
    </row>
    <row r="134" spans="1:9">
      <c r="A134" s="641" t="s">
        <v>38</v>
      </c>
      <c r="B134" s="642"/>
      <c r="C134" s="642"/>
      <c r="D134" s="642"/>
      <c r="E134" s="642"/>
      <c r="F134" s="642"/>
      <c r="G134" s="642"/>
      <c r="H134" s="642"/>
      <c r="I134" s="643"/>
    </row>
    <row r="135" spans="1:9" ht="15" thickBot="1">
      <c r="A135" s="95"/>
      <c r="B135" s="84"/>
      <c r="C135" s="84"/>
      <c r="D135" s="84"/>
      <c r="E135" s="84"/>
      <c r="F135" s="84"/>
      <c r="G135" s="84"/>
      <c r="H135" s="84"/>
      <c r="I135" s="130"/>
    </row>
    <row r="136" spans="1:9">
      <c r="A136" s="604"/>
      <c r="B136" s="607" t="s">
        <v>86</v>
      </c>
      <c r="C136" s="608"/>
      <c r="D136" s="608"/>
      <c r="E136" s="609"/>
      <c r="F136" s="644"/>
      <c r="G136" s="645"/>
      <c r="H136" s="645"/>
      <c r="I136" s="646"/>
    </row>
    <row r="137" spans="1:9">
      <c r="A137" s="605"/>
      <c r="B137" s="613"/>
      <c r="C137" s="614"/>
      <c r="D137" s="614"/>
      <c r="E137" s="615"/>
      <c r="F137" s="616" t="s">
        <v>39</v>
      </c>
      <c r="G137" s="618"/>
      <c r="H137" s="619"/>
      <c r="I137" s="620"/>
    </row>
    <row r="138" spans="1:9">
      <c r="A138" s="605"/>
      <c r="B138" s="613" t="s">
        <v>40</v>
      </c>
      <c r="C138" s="614"/>
      <c r="D138" s="614"/>
      <c r="E138" s="615"/>
      <c r="F138" s="573"/>
      <c r="G138" s="647"/>
      <c r="H138" s="648"/>
      <c r="I138" s="649"/>
    </row>
    <row r="139" spans="1:9">
      <c r="A139" s="605"/>
      <c r="B139" s="613" t="s">
        <v>41</v>
      </c>
      <c r="C139" s="614"/>
      <c r="D139" s="614"/>
      <c r="E139" s="615"/>
      <c r="F139" s="616" t="s">
        <v>42</v>
      </c>
      <c r="G139" s="616">
        <v>1</v>
      </c>
      <c r="H139" s="616" t="s">
        <v>43</v>
      </c>
      <c r="I139" s="624">
        <v>1</v>
      </c>
    </row>
    <row r="140" spans="1:9">
      <c r="A140" s="605"/>
      <c r="B140" s="1"/>
      <c r="C140" s="1"/>
      <c r="D140" s="1"/>
      <c r="E140" s="1"/>
      <c r="F140" s="617"/>
      <c r="G140" s="617"/>
      <c r="H140" s="617"/>
      <c r="I140" s="625"/>
    </row>
    <row r="141" spans="1:9">
      <c r="A141" s="205"/>
      <c r="B141" s="206"/>
      <c r="C141" s="206"/>
      <c r="D141" s="206"/>
      <c r="E141" s="206"/>
      <c r="F141" s="206"/>
      <c r="G141" s="296"/>
      <c r="H141" s="296"/>
      <c r="I141" s="297"/>
    </row>
    <row r="142" spans="1:9">
      <c r="A142" s="654"/>
      <c r="B142" s="655"/>
      <c r="C142" s="655"/>
      <c r="D142" s="655"/>
      <c r="E142" s="655"/>
      <c r="F142" s="656" t="s">
        <v>44</v>
      </c>
      <c r="G142" s="207" t="s">
        <v>45</v>
      </c>
      <c r="H142" s="207" t="s">
        <v>46</v>
      </c>
      <c r="I142" s="298" t="s">
        <v>47</v>
      </c>
    </row>
    <row r="143" spans="1:9">
      <c r="A143" s="654"/>
      <c r="B143" s="655"/>
      <c r="C143" s="655"/>
      <c r="D143" s="655"/>
      <c r="E143" s="655"/>
      <c r="F143" s="656"/>
      <c r="G143" s="90">
        <v>22</v>
      </c>
      <c r="H143" s="90">
        <v>4</v>
      </c>
      <c r="I143" s="125">
        <v>24</v>
      </c>
    </row>
    <row r="144" spans="1:9">
      <c r="A144" s="563" t="s">
        <v>48</v>
      </c>
      <c r="B144" s="564"/>
      <c r="C144" s="88" t="s">
        <v>49</v>
      </c>
      <c r="D144" s="84"/>
      <c r="E144" s="88"/>
      <c r="F144" s="89"/>
      <c r="G144" s="84"/>
      <c r="H144" s="84"/>
      <c r="I144" s="126"/>
    </row>
    <row r="145" spans="1:9">
      <c r="A145" s="91"/>
      <c r="B145" s="92"/>
      <c r="C145" s="92"/>
      <c r="D145" s="92"/>
      <c r="E145" s="92"/>
      <c r="F145" s="92"/>
      <c r="G145" s="92"/>
      <c r="H145" s="92"/>
      <c r="I145" s="127"/>
    </row>
    <row r="146" spans="1:9" ht="15" thickBot="1">
      <c r="A146" s="137"/>
      <c r="B146" s="138"/>
      <c r="C146" s="138"/>
      <c r="D146" s="138"/>
      <c r="E146" s="138"/>
      <c r="F146" s="138"/>
      <c r="G146" s="138"/>
      <c r="H146" s="138"/>
      <c r="I146" s="128"/>
    </row>
    <row r="147" spans="1:9" ht="15" thickBot="1">
      <c r="A147" s="93"/>
      <c r="B147" s="94"/>
      <c r="C147" s="84"/>
      <c r="D147" s="84"/>
      <c r="E147" s="94"/>
      <c r="F147" s="94"/>
      <c r="G147" s="94"/>
      <c r="H147" s="94"/>
      <c r="I147" s="129"/>
    </row>
    <row r="148" spans="1:9" ht="15" thickBot="1">
      <c r="A148" s="651" t="s">
        <v>50</v>
      </c>
      <c r="B148" s="652"/>
      <c r="C148" s="652"/>
      <c r="D148" s="652"/>
      <c r="E148" s="652"/>
      <c r="F148" s="652"/>
      <c r="G148" s="652"/>
      <c r="H148" s="652"/>
      <c r="I148" s="653"/>
    </row>
    <row r="149" spans="1:9">
      <c r="A149" s="244" t="s">
        <v>51</v>
      </c>
      <c r="B149" s="544" t="s">
        <v>7</v>
      </c>
      <c r="C149" s="545"/>
      <c r="D149" s="545"/>
      <c r="E149" s="545"/>
      <c r="F149" s="579"/>
      <c r="G149" s="580" t="s">
        <v>52</v>
      </c>
      <c r="H149" s="581"/>
      <c r="I149" s="247" t="s">
        <v>9</v>
      </c>
    </row>
    <row r="150" spans="1:9" ht="45" customHeight="1" thickBot="1">
      <c r="A150" s="248" t="str">
        <f>'Presupuesto Oficial'!B13</f>
        <v>1.3</v>
      </c>
      <c r="B150" s="582" t="str">
        <f>'Presupuesto Oficial'!E13</f>
        <v>Cerramiento Provisional Perimetral De Protección En Poli sombra, Con Altura De 2.00 Metros</v>
      </c>
      <c r="C150" s="583"/>
      <c r="D150" s="583"/>
      <c r="E150" s="583"/>
      <c r="F150" s="584"/>
      <c r="G150" s="585" t="s">
        <v>90</v>
      </c>
      <c r="H150" s="586"/>
      <c r="I150" s="249">
        <v>1</v>
      </c>
    </row>
    <row r="151" spans="1:9" ht="15" thickBot="1">
      <c r="A151" s="538" t="s">
        <v>53</v>
      </c>
      <c r="B151" s="539"/>
      <c r="C151" s="539"/>
      <c r="D151" s="539"/>
      <c r="E151" s="539"/>
      <c r="F151" s="539"/>
      <c r="G151" s="539"/>
      <c r="H151" s="539"/>
      <c r="I151" s="540"/>
    </row>
    <row r="152" spans="1:9" ht="15" thickBot="1">
      <c r="A152" s="729" t="s">
        <v>7</v>
      </c>
      <c r="B152" s="730"/>
      <c r="C152" s="302"/>
      <c r="D152" s="731" t="s">
        <v>55</v>
      </c>
      <c r="E152" s="732"/>
      <c r="F152" s="303" t="s">
        <v>56</v>
      </c>
      <c r="G152" s="731" t="s">
        <v>57</v>
      </c>
      <c r="H152" s="732"/>
      <c r="I152" s="304" t="s">
        <v>58</v>
      </c>
    </row>
    <row r="153" spans="1:9">
      <c r="A153" s="733"/>
      <c r="B153" s="734"/>
      <c r="C153" s="299"/>
      <c r="D153" s="735"/>
      <c r="E153" s="736"/>
      <c r="F153" s="300"/>
      <c r="G153" s="737"/>
      <c r="H153" s="738"/>
      <c r="I153" s="301">
        <f>F153*G153</f>
        <v>0</v>
      </c>
    </row>
    <row r="154" spans="1:9" ht="15" thickBot="1">
      <c r="A154" s="533"/>
      <c r="B154" s="534"/>
      <c r="C154" s="171"/>
      <c r="D154" s="592"/>
      <c r="E154" s="535"/>
      <c r="F154" s="210"/>
      <c r="G154" s="593"/>
      <c r="H154" s="594"/>
      <c r="I154" s="209"/>
    </row>
    <row r="155" spans="1:9" ht="15" thickBot="1">
      <c r="A155" s="524" t="s">
        <v>59</v>
      </c>
      <c r="B155" s="525"/>
      <c r="C155" s="525"/>
      <c r="D155" s="525"/>
      <c r="E155" s="525"/>
      <c r="F155" s="525"/>
      <c r="G155" s="525"/>
      <c r="H155" s="526"/>
      <c r="I155" s="142">
        <f>I153</f>
        <v>0</v>
      </c>
    </row>
    <row r="156" spans="1:9">
      <c r="A156" s="538" t="s">
        <v>60</v>
      </c>
      <c r="B156" s="539"/>
      <c r="C156" s="539"/>
      <c r="D156" s="539"/>
      <c r="E156" s="539"/>
      <c r="F156" s="539"/>
      <c r="G156" s="539"/>
      <c r="H156" s="539"/>
      <c r="I156" s="540"/>
    </row>
    <row r="157" spans="1:9" ht="15" thickBot="1">
      <c r="A157" s="563"/>
      <c r="B157" s="564"/>
      <c r="C157" s="564"/>
      <c r="D157" s="564"/>
      <c r="E157" s="564"/>
      <c r="F157" s="564"/>
      <c r="G157" s="564"/>
      <c r="H157" s="564"/>
      <c r="I157" s="565"/>
    </row>
    <row r="158" spans="1:9">
      <c r="A158" s="544" t="s">
        <v>7</v>
      </c>
      <c r="B158" s="545"/>
      <c r="C158" s="545"/>
      <c r="D158" s="546"/>
      <c r="E158" s="254" t="s">
        <v>52</v>
      </c>
      <c r="F158" s="251" t="s">
        <v>9</v>
      </c>
      <c r="G158" s="547" t="s">
        <v>61</v>
      </c>
      <c r="H158" s="546"/>
      <c r="I158" s="253" t="s">
        <v>58</v>
      </c>
    </row>
    <row r="159" spans="1:9">
      <c r="A159" s="550" t="s">
        <v>144</v>
      </c>
      <c r="B159" s="551"/>
      <c r="C159" s="551"/>
      <c r="D159" s="552"/>
      <c r="E159" s="230" t="s">
        <v>120</v>
      </c>
      <c r="F159" s="212">
        <v>2.25</v>
      </c>
      <c r="G159" s="741">
        <f>40000/4.5</f>
        <v>8888.8888888888887</v>
      </c>
      <c r="H159" s="742"/>
      <c r="I159" s="218">
        <f>F159*G159</f>
        <v>20000</v>
      </c>
    </row>
    <row r="160" spans="1:9">
      <c r="A160" s="555" t="s">
        <v>149</v>
      </c>
      <c r="B160" s="556"/>
      <c r="C160" s="556"/>
      <c r="D160" s="557"/>
      <c r="E160" s="305" t="s">
        <v>146</v>
      </c>
      <c r="F160" s="306">
        <v>0.05</v>
      </c>
      <c r="G160" s="558">
        <v>4500</v>
      </c>
      <c r="H160" s="559"/>
      <c r="I160" s="218">
        <f>F160*G160</f>
        <v>225</v>
      </c>
    </row>
    <row r="161" spans="1:9">
      <c r="A161" s="555" t="s">
        <v>150</v>
      </c>
      <c r="B161" s="556"/>
      <c r="C161" s="556"/>
      <c r="D161" s="557"/>
      <c r="E161" s="305" t="s">
        <v>90</v>
      </c>
      <c r="F161" s="306">
        <v>1</v>
      </c>
      <c r="G161" s="558">
        <f>5000/3</f>
        <v>1666.6666666666667</v>
      </c>
      <c r="H161" s="559"/>
      <c r="I161" s="218">
        <f>F161*G161</f>
        <v>1666.6666666666667</v>
      </c>
    </row>
    <row r="162" spans="1:9" ht="15" thickBot="1">
      <c r="A162" s="555"/>
      <c r="B162" s="556"/>
      <c r="C162" s="556"/>
      <c r="D162" s="557"/>
      <c r="E162" s="305"/>
      <c r="F162" s="306"/>
      <c r="G162" s="558"/>
      <c r="H162" s="559"/>
      <c r="I162" s="218"/>
    </row>
    <row r="163" spans="1:9" ht="15" thickBot="1">
      <c r="A163" s="524" t="s">
        <v>59</v>
      </c>
      <c r="B163" s="525"/>
      <c r="C163" s="525"/>
      <c r="D163" s="525"/>
      <c r="E163" s="525"/>
      <c r="F163" s="525"/>
      <c r="G163" s="525"/>
      <c r="H163" s="526"/>
      <c r="I163" s="220">
        <f>SUM(I159:I162)</f>
        <v>21891.666666666668</v>
      </c>
    </row>
    <row r="164" spans="1:9">
      <c r="A164" s="538" t="s">
        <v>62</v>
      </c>
      <c r="B164" s="539"/>
      <c r="C164" s="539"/>
      <c r="D164" s="539"/>
      <c r="E164" s="539"/>
      <c r="F164" s="539"/>
      <c r="G164" s="539"/>
      <c r="H164" s="539"/>
      <c r="I164" s="540"/>
    </row>
    <row r="165" spans="1:9" ht="15" thickBot="1">
      <c r="A165" s="563"/>
      <c r="B165" s="564"/>
      <c r="C165" s="564"/>
      <c r="D165" s="564"/>
      <c r="E165" s="564"/>
      <c r="F165" s="564"/>
      <c r="G165" s="564"/>
      <c r="H165" s="564"/>
      <c r="I165" s="565"/>
    </row>
    <row r="166" spans="1:9" ht="28">
      <c r="A166" s="544" t="s">
        <v>63</v>
      </c>
      <c r="B166" s="545"/>
      <c r="C166" s="545"/>
      <c r="D166" s="251" t="s">
        <v>64</v>
      </c>
      <c r="E166" s="255" t="s">
        <v>65</v>
      </c>
      <c r="F166" s="256" t="s">
        <v>101</v>
      </c>
      <c r="G166" s="547" t="s">
        <v>66</v>
      </c>
      <c r="H166" s="546"/>
      <c r="I166" s="253" t="s">
        <v>58</v>
      </c>
    </row>
    <row r="167" spans="1:9">
      <c r="A167" s="515"/>
      <c r="B167" s="516"/>
      <c r="C167" s="516"/>
      <c r="D167" s="102"/>
      <c r="E167" s="103"/>
      <c r="F167" s="102"/>
      <c r="G167" s="531"/>
      <c r="H167" s="532"/>
      <c r="I167" s="209">
        <f>G167*F167</f>
        <v>0</v>
      </c>
    </row>
    <row r="168" spans="1:9" ht="15" thickBot="1">
      <c r="A168" s="533"/>
      <c r="B168" s="534"/>
      <c r="C168" s="534"/>
      <c r="D168" s="104"/>
      <c r="E168" s="105"/>
      <c r="F168" s="104"/>
      <c r="G168" s="536"/>
      <c r="H168" s="537"/>
      <c r="I168" s="221"/>
    </row>
    <row r="169" spans="1:9" ht="15" thickBot="1">
      <c r="A169" s="524" t="s">
        <v>59</v>
      </c>
      <c r="B169" s="525"/>
      <c r="C169" s="525"/>
      <c r="D169" s="525"/>
      <c r="E169" s="525"/>
      <c r="F169" s="525"/>
      <c r="G169" s="525"/>
      <c r="H169" s="526"/>
      <c r="I169" s="142">
        <f>I167</f>
        <v>0</v>
      </c>
    </row>
    <row r="170" spans="1:9">
      <c r="A170" s="538" t="s">
        <v>67</v>
      </c>
      <c r="B170" s="539"/>
      <c r="C170" s="539"/>
      <c r="D170" s="539"/>
      <c r="E170" s="539"/>
      <c r="F170" s="539"/>
      <c r="G170" s="539"/>
      <c r="H170" s="539"/>
      <c r="I170" s="540"/>
    </row>
    <row r="171" spans="1:9" ht="15" thickBot="1">
      <c r="A171" s="563"/>
      <c r="B171" s="564"/>
      <c r="C171" s="564"/>
      <c r="D171" s="564"/>
      <c r="E171" s="564"/>
      <c r="F171" s="564"/>
      <c r="G171" s="564"/>
      <c r="H171" s="564"/>
      <c r="I171" s="565"/>
    </row>
    <row r="172" spans="1:9" ht="28">
      <c r="A172" s="544" t="s">
        <v>68</v>
      </c>
      <c r="B172" s="545"/>
      <c r="C172" s="545"/>
      <c r="D172" s="251" t="s">
        <v>69</v>
      </c>
      <c r="E172" s="255" t="s">
        <v>70</v>
      </c>
      <c r="F172" s="251" t="s">
        <v>71</v>
      </c>
      <c r="G172" s="547" t="s">
        <v>57</v>
      </c>
      <c r="H172" s="546"/>
      <c r="I172" s="253" t="s">
        <v>58</v>
      </c>
    </row>
    <row r="173" spans="1:9">
      <c r="A173" s="106" t="s">
        <v>116</v>
      </c>
      <c r="B173" s="152"/>
      <c r="C173" s="152"/>
      <c r="D173" s="224" t="s">
        <v>117</v>
      </c>
      <c r="E173" s="1"/>
      <c r="F173" s="225">
        <v>40000</v>
      </c>
      <c r="G173" s="548">
        <v>0.1</v>
      </c>
      <c r="H173" s="549"/>
      <c r="I173" s="223">
        <f>F173*G173</f>
        <v>4000</v>
      </c>
    </row>
    <row r="174" spans="1:9">
      <c r="A174" s="106"/>
      <c r="D174" s="224"/>
      <c r="F174" s="225"/>
      <c r="G174" s="548"/>
      <c r="H174" s="549"/>
      <c r="I174" s="223"/>
    </row>
    <row r="175" spans="1:9">
      <c r="A175" s="106"/>
      <c r="B175" s="152"/>
      <c r="C175" s="152"/>
      <c r="D175" s="224"/>
      <c r="E175" s="108"/>
      <c r="F175" s="225"/>
      <c r="G175" s="548"/>
      <c r="H175" s="549"/>
      <c r="I175" s="223"/>
    </row>
    <row r="176" spans="1:9" ht="15" thickBot="1">
      <c r="A176" s="533"/>
      <c r="B176" s="534"/>
      <c r="C176" s="534"/>
      <c r="D176" s="104"/>
      <c r="E176" s="105"/>
      <c r="F176" s="104"/>
      <c r="G176" s="536"/>
      <c r="H176" s="537"/>
      <c r="I176" s="221"/>
    </row>
    <row r="177" spans="1:9" ht="15" thickBot="1">
      <c r="A177" s="524" t="s">
        <v>59</v>
      </c>
      <c r="B177" s="525"/>
      <c r="C177" s="525"/>
      <c r="D177" s="525"/>
      <c r="E177" s="525"/>
      <c r="F177" s="525"/>
      <c r="G177" s="525"/>
      <c r="H177" s="526"/>
      <c r="I177" s="226">
        <f>SUM(I173:I175)</f>
        <v>4000</v>
      </c>
    </row>
    <row r="178" spans="1:9" ht="15" thickBot="1">
      <c r="A178" s="95"/>
      <c r="B178" s="84"/>
      <c r="C178" s="84"/>
      <c r="D178" s="84"/>
      <c r="E178" s="84"/>
      <c r="F178" s="84"/>
      <c r="G178" s="84"/>
      <c r="H178" s="84"/>
      <c r="I178" s="130"/>
    </row>
    <row r="179" spans="1:9" ht="15" thickBot="1">
      <c r="A179" s="527" t="s">
        <v>72</v>
      </c>
      <c r="B179" s="528"/>
      <c r="C179" s="528"/>
      <c r="D179" s="528"/>
      <c r="E179" s="528"/>
      <c r="F179" s="528"/>
      <c r="G179" s="528"/>
      <c r="H179" s="529"/>
      <c r="I179" s="257">
        <f>I155+I163+I169+I177</f>
        <v>25891.666666666668</v>
      </c>
    </row>
    <row r="180" spans="1:9">
      <c r="A180" s="538" t="s">
        <v>73</v>
      </c>
      <c r="B180" s="539"/>
      <c r="C180" s="539"/>
      <c r="D180" s="539"/>
      <c r="E180" s="539"/>
      <c r="F180" s="539"/>
      <c r="G180" s="539"/>
      <c r="H180" s="539"/>
      <c r="I180" s="540"/>
    </row>
    <row r="181" spans="1:9" ht="15" thickBot="1">
      <c r="A181" s="563"/>
      <c r="B181" s="564"/>
      <c r="C181" s="564"/>
      <c r="D181" s="564"/>
      <c r="E181" s="564"/>
      <c r="F181" s="564"/>
      <c r="G181" s="564"/>
      <c r="H181" s="564"/>
      <c r="I181" s="565"/>
    </row>
    <row r="182" spans="1:9">
      <c r="A182" s="544" t="s">
        <v>74</v>
      </c>
      <c r="B182" s="545"/>
      <c r="C182" s="545"/>
      <c r="D182" s="255"/>
      <c r="E182" s="252"/>
      <c r="F182" s="251" t="s">
        <v>75</v>
      </c>
      <c r="G182" s="547" t="s">
        <v>76</v>
      </c>
      <c r="H182" s="546"/>
      <c r="I182" s="253"/>
    </row>
    <row r="183" spans="1:9">
      <c r="A183" s="515" t="s">
        <v>77</v>
      </c>
      <c r="B183" s="516"/>
      <c r="C183" s="516"/>
      <c r="D183" s="227"/>
      <c r="E183" s="112"/>
      <c r="F183" s="113">
        <v>0.24</v>
      </c>
      <c r="G183" s="517">
        <f>I179*F183</f>
        <v>6214</v>
      </c>
      <c r="H183" s="518"/>
      <c r="I183" s="209"/>
    </row>
    <row r="184" spans="1:9">
      <c r="A184" s="162" t="s">
        <v>78</v>
      </c>
      <c r="B184" s="172"/>
      <c r="C184" s="169"/>
      <c r="D184" s="169"/>
      <c r="E184" s="170"/>
      <c r="F184" s="113">
        <v>0.02</v>
      </c>
      <c r="G184" s="517">
        <f>I179*F184</f>
        <v>517.83333333333337</v>
      </c>
      <c r="H184" s="518"/>
      <c r="I184" s="209"/>
    </row>
    <row r="185" spans="1:9" ht="15" thickBot="1">
      <c r="A185" s="519" t="s">
        <v>79</v>
      </c>
      <c r="B185" s="520"/>
      <c r="C185" s="520"/>
      <c r="D185" s="520"/>
      <c r="E185" s="521"/>
      <c r="F185" s="113">
        <v>0.04</v>
      </c>
      <c r="G185" s="517">
        <f>I179*F185</f>
        <v>1035.6666666666667</v>
      </c>
      <c r="H185" s="518"/>
      <c r="I185" s="209"/>
    </row>
    <row r="186" spans="1:9" ht="15" thickBot="1">
      <c r="A186" s="524" t="s">
        <v>59</v>
      </c>
      <c r="B186" s="525"/>
      <c r="C186" s="525"/>
      <c r="D186" s="525"/>
      <c r="E186" s="525"/>
      <c r="F186" s="525"/>
      <c r="G186" s="525"/>
      <c r="H186" s="526"/>
      <c r="I186" s="149">
        <f>G183+G184+G185</f>
        <v>7767.5</v>
      </c>
    </row>
    <row r="187" spans="1:9" ht="15" thickBot="1">
      <c r="A187" s="95"/>
      <c r="B187" s="84"/>
      <c r="C187" s="84"/>
      <c r="D187" s="84"/>
      <c r="E187" s="84"/>
      <c r="F187" s="84"/>
      <c r="G187" s="84"/>
      <c r="H187" s="84"/>
      <c r="I187" s="130"/>
    </row>
    <row r="188" spans="1:9" ht="15" thickBot="1">
      <c r="A188" s="527" t="s">
        <v>80</v>
      </c>
      <c r="B188" s="528"/>
      <c r="C188" s="528"/>
      <c r="D188" s="528"/>
      <c r="E188" s="528"/>
      <c r="F188" s="528"/>
      <c r="G188" s="528"/>
      <c r="H188" s="529"/>
      <c r="I188" s="261">
        <f>I179+I186</f>
        <v>33659.166666666672</v>
      </c>
    </row>
    <row r="189" spans="1:9">
      <c r="A189" s="93"/>
      <c r="B189" s="94"/>
      <c r="C189" s="94"/>
      <c r="D189" s="94"/>
      <c r="E189" s="94"/>
      <c r="F189" s="94"/>
      <c r="G189" s="94"/>
      <c r="H189" s="94"/>
      <c r="I189" s="129"/>
    </row>
    <row r="190" spans="1:9">
      <c r="A190" s="95"/>
      <c r="B190" s="84"/>
      <c r="C190" s="114" t="s">
        <v>81</v>
      </c>
      <c r="D190" s="114"/>
      <c r="E190" s="114"/>
      <c r="F190" s="114"/>
      <c r="G190" s="84"/>
      <c r="H190" s="84"/>
      <c r="I190" s="130"/>
    </row>
    <row r="191" spans="1:9">
      <c r="A191" s="95"/>
      <c r="B191" s="84"/>
      <c r="C191" s="169" t="s">
        <v>82</v>
      </c>
      <c r="D191" s="169"/>
      <c r="E191" s="169"/>
      <c r="F191" s="169"/>
      <c r="G191" s="84"/>
      <c r="H191" s="84"/>
      <c r="I191" s="130"/>
    </row>
    <row r="192" spans="1:9">
      <c r="A192" s="95"/>
      <c r="B192" s="84"/>
      <c r="C192" s="169" t="s">
        <v>83</v>
      </c>
      <c r="D192" s="169"/>
      <c r="E192" s="169"/>
      <c r="F192" s="169"/>
      <c r="G192" s="84"/>
      <c r="H192" s="84"/>
      <c r="I192" s="130"/>
    </row>
    <row r="193" spans="1:9">
      <c r="A193" s="95"/>
      <c r="B193" s="84"/>
      <c r="C193" s="169" t="s">
        <v>84</v>
      </c>
      <c r="D193" s="169"/>
      <c r="E193" s="169"/>
      <c r="F193" s="169"/>
      <c r="G193" s="84"/>
      <c r="H193" s="84"/>
      <c r="I193" s="130"/>
    </row>
    <row r="194" spans="1:9" ht="15" thickBot="1">
      <c r="A194" s="163"/>
      <c r="B194" s="105"/>
      <c r="C194" s="105"/>
      <c r="D194" s="105"/>
      <c r="E194" s="105"/>
      <c r="F194" s="105"/>
      <c r="G194" s="105"/>
      <c r="H194" s="105"/>
      <c r="I194" s="164"/>
    </row>
    <row r="195" spans="1:9">
      <c r="A195" s="84"/>
      <c r="B195" s="84"/>
      <c r="C195" s="84"/>
      <c r="D195" s="84"/>
      <c r="E195" s="84"/>
      <c r="F195" s="84"/>
      <c r="G195" s="84"/>
      <c r="H195" s="84"/>
      <c r="I195" s="122"/>
    </row>
    <row r="196" spans="1:9">
      <c r="A196" s="84"/>
      <c r="B196" s="84"/>
      <c r="C196" s="84"/>
      <c r="D196" s="84"/>
      <c r="E196" s="84"/>
      <c r="F196" s="84"/>
      <c r="G196" s="84"/>
      <c r="H196" s="84"/>
      <c r="I196" s="122"/>
    </row>
    <row r="197" spans="1:9">
      <c r="A197" s="84"/>
      <c r="B197" s="84"/>
      <c r="C197" s="84"/>
      <c r="D197" s="84"/>
      <c r="E197" s="84"/>
      <c r="F197" s="84"/>
      <c r="G197" s="84"/>
      <c r="H197" s="84"/>
      <c r="I197" s="122"/>
    </row>
    <row r="199" spans="1:9" ht="15" thickBot="1"/>
    <row r="200" spans="1:9">
      <c r="A200" s="635" t="s">
        <v>0</v>
      </c>
      <c r="B200" s="636"/>
      <c r="C200" s="636"/>
      <c r="D200" s="636"/>
      <c r="E200" s="636"/>
      <c r="F200" s="636"/>
      <c r="G200" s="636"/>
      <c r="H200" s="636"/>
      <c r="I200" s="637"/>
    </row>
    <row r="201" spans="1:9">
      <c r="A201" s="638" t="s">
        <v>1</v>
      </c>
      <c r="B201" s="639"/>
      <c r="C201" s="639"/>
      <c r="D201" s="639"/>
      <c r="E201" s="639"/>
      <c r="F201" s="639"/>
      <c r="G201" s="639"/>
      <c r="H201" s="639"/>
      <c r="I201" s="640"/>
    </row>
    <row r="202" spans="1:9">
      <c r="A202" s="280"/>
      <c r="B202" s="78"/>
      <c r="C202" s="78"/>
      <c r="D202" s="78"/>
      <c r="E202" s="78"/>
      <c r="F202" s="42"/>
      <c r="G202" s="42"/>
      <c r="H202" s="1"/>
      <c r="I202" s="281"/>
    </row>
    <row r="203" spans="1:9">
      <c r="A203" s="641" t="s">
        <v>38</v>
      </c>
      <c r="B203" s="642"/>
      <c r="C203" s="642"/>
      <c r="D203" s="642"/>
      <c r="E203" s="642"/>
      <c r="F203" s="642"/>
      <c r="G203" s="642"/>
      <c r="H203" s="642"/>
      <c r="I203" s="643"/>
    </row>
    <row r="204" spans="1:9" ht="15" thickBot="1">
      <c r="A204" s="95"/>
      <c r="B204" s="84"/>
      <c r="C204" s="84"/>
      <c r="D204" s="84"/>
      <c r="E204" s="84"/>
      <c r="F204" s="84"/>
      <c r="G204" s="84"/>
      <c r="H204" s="84"/>
      <c r="I204" s="130"/>
    </row>
    <row r="205" spans="1:9">
      <c r="A205" s="604"/>
      <c r="B205" s="607" t="s">
        <v>86</v>
      </c>
      <c r="C205" s="608"/>
      <c r="D205" s="608"/>
      <c r="E205" s="609"/>
      <c r="F205" s="644"/>
      <c r="G205" s="645"/>
      <c r="H205" s="645"/>
      <c r="I205" s="646"/>
    </row>
    <row r="206" spans="1:9">
      <c r="A206" s="605"/>
      <c r="B206" s="613"/>
      <c r="C206" s="614"/>
      <c r="D206" s="614"/>
      <c r="E206" s="615"/>
      <c r="F206" s="616" t="s">
        <v>39</v>
      </c>
      <c r="G206" s="618"/>
      <c r="H206" s="619"/>
      <c r="I206" s="620"/>
    </row>
    <row r="207" spans="1:9">
      <c r="A207" s="605"/>
      <c r="B207" s="613" t="s">
        <v>40</v>
      </c>
      <c r="C207" s="614"/>
      <c r="D207" s="614"/>
      <c r="E207" s="615"/>
      <c r="F207" s="573"/>
      <c r="G207" s="647"/>
      <c r="H207" s="648"/>
      <c r="I207" s="649"/>
    </row>
    <row r="208" spans="1:9">
      <c r="A208" s="605"/>
      <c r="B208" s="613" t="s">
        <v>41</v>
      </c>
      <c r="C208" s="614"/>
      <c r="D208" s="614"/>
      <c r="E208" s="615"/>
      <c r="F208" s="616" t="s">
        <v>42</v>
      </c>
      <c r="G208" s="616">
        <v>1</v>
      </c>
      <c r="H208" s="616" t="s">
        <v>43</v>
      </c>
      <c r="I208" s="624">
        <v>1</v>
      </c>
    </row>
    <row r="209" spans="1:9">
      <c r="A209" s="605"/>
      <c r="B209" s="1"/>
      <c r="C209" s="1"/>
      <c r="D209" s="1"/>
      <c r="E209" s="1"/>
      <c r="F209" s="617"/>
      <c r="G209" s="617"/>
      <c r="H209" s="617"/>
      <c r="I209" s="625"/>
    </row>
    <row r="210" spans="1:9" ht="15" thickBot="1">
      <c r="A210" s="205"/>
      <c r="B210" s="206"/>
      <c r="C210" s="206"/>
      <c r="D210" s="206"/>
      <c r="E210" s="206"/>
      <c r="F210" s="206"/>
      <c r="G210" s="120"/>
      <c r="H210" s="120"/>
      <c r="I210" s="123"/>
    </row>
    <row r="211" spans="1:9">
      <c r="A211" s="654"/>
      <c r="B211" s="655"/>
      <c r="C211" s="655"/>
      <c r="D211" s="655"/>
      <c r="E211" s="655"/>
      <c r="F211" s="656" t="s">
        <v>44</v>
      </c>
      <c r="G211" s="86" t="s">
        <v>45</v>
      </c>
      <c r="H211" s="86" t="s">
        <v>46</v>
      </c>
      <c r="I211" s="124" t="s">
        <v>47</v>
      </c>
    </row>
    <row r="212" spans="1:9">
      <c r="A212" s="654"/>
      <c r="B212" s="655"/>
      <c r="C212" s="655"/>
      <c r="D212" s="655"/>
      <c r="E212" s="655"/>
      <c r="F212" s="656"/>
      <c r="G212" s="90">
        <v>22</v>
      </c>
      <c r="H212" s="90">
        <v>4</v>
      </c>
      <c r="I212" s="125">
        <v>24</v>
      </c>
    </row>
    <row r="213" spans="1:9">
      <c r="A213" s="563" t="s">
        <v>48</v>
      </c>
      <c r="B213" s="564"/>
      <c r="C213" s="88" t="s">
        <v>49</v>
      </c>
      <c r="D213" s="84"/>
      <c r="E213" s="88"/>
      <c r="F213" s="89"/>
      <c r="G213" s="84"/>
      <c r="H213" s="84"/>
      <c r="I213" s="126"/>
    </row>
    <row r="214" spans="1:9">
      <c r="A214" s="91"/>
      <c r="B214" s="92"/>
      <c r="C214" s="92"/>
      <c r="D214" s="92"/>
      <c r="E214" s="92"/>
      <c r="F214" s="92"/>
      <c r="G214" s="92"/>
      <c r="H214" s="92"/>
      <c r="I214" s="127"/>
    </row>
    <row r="215" spans="1:9" ht="15" thickBot="1">
      <c r="A215" s="137"/>
      <c r="B215" s="138"/>
      <c r="C215" s="138"/>
      <c r="D215" s="138"/>
      <c r="E215" s="138"/>
      <c r="F215" s="138"/>
      <c r="G215" s="138"/>
      <c r="H215" s="138"/>
      <c r="I215" s="128"/>
    </row>
    <row r="216" spans="1:9" ht="15" thickBot="1">
      <c r="A216" s="93"/>
      <c r="B216" s="94"/>
      <c r="C216" s="84"/>
      <c r="D216" s="84"/>
      <c r="E216" s="94"/>
      <c r="F216" s="94"/>
      <c r="G216" s="94"/>
      <c r="H216" s="94"/>
      <c r="I216" s="129"/>
    </row>
    <row r="217" spans="1:9" ht="15.75" customHeight="1" thickBot="1">
      <c r="A217" s="651" t="s">
        <v>50</v>
      </c>
      <c r="B217" s="652"/>
      <c r="C217" s="652"/>
      <c r="D217" s="652"/>
      <c r="E217" s="652"/>
      <c r="F217" s="652"/>
      <c r="G217" s="652"/>
      <c r="H217" s="652"/>
      <c r="I217" s="653"/>
    </row>
    <row r="218" spans="1:9">
      <c r="A218" s="244" t="s">
        <v>51</v>
      </c>
      <c r="B218" s="544" t="s">
        <v>7</v>
      </c>
      <c r="C218" s="545"/>
      <c r="D218" s="545"/>
      <c r="E218" s="545"/>
      <c r="F218" s="579"/>
      <c r="G218" s="580" t="s">
        <v>52</v>
      </c>
      <c r="H218" s="581"/>
      <c r="I218" s="247" t="s">
        <v>9</v>
      </c>
    </row>
    <row r="219" spans="1:9" ht="15" thickBot="1">
      <c r="A219" s="248" t="str">
        <f>'Presupuesto Oficial'!B17</f>
        <v>2.1</v>
      </c>
      <c r="B219" s="582" t="str">
        <f>'Presupuesto Oficial'!E17</f>
        <v>Demolición de muros E: 0.12 m incluye retiro de escombro.</v>
      </c>
      <c r="C219" s="583"/>
      <c r="D219" s="583"/>
      <c r="E219" s="583"/>
      <c r="F219" s="584"/>
      <c r="G219" s="585" t="s">
        <v>112</v>
      </c>
      <c r="H219" s="586"/>
      <c r="I219" s="249">
        <v>1</v>
      </c>
    </row>
    <row r="220" spans="1:9" ht="15" thickBot="1">
      <c r="A220" s="538" t="s">
        <v>53</v>
      </c>
      <c r="B220" s="539"/>
      <c r="C220" s="539"/>
      <c r="D220" s="539"/>
      <c r="E220" s="539"/>
      <c r="F220" s="539"/>
      <c r="G220" s="539"/>
      <c r="H220" s="539"/>
      <c r="I220" s="540"/>
    </row>
    <row r="221" spans="1:9">
      <c r="A221" s="544" t="s">
        <v>7</v>
      </c>
      <c r="B221" s="650"/>
      <c r="C221" s="250"/>
      <c r="D221" s="587" t="s">
        <v>55</v>
      </c>
      <c r="E221" s="588"/>
      <c r="F221" s="251" t="s">
        <v>56</v>
      </c>
      <c r="G221" s="547" t="s">
        <v>57</v>
      </c>
      <c r="H221" s="546"/>
      <c r="I221" s="253" t="s">
        <v>58</v>
      </c>
    </row>
    <row r="222" spans="1:9">
      <c r="A222" s="515" t="s">
        <v>113</v>
      </c>
      <c r="B222" s="516"/>
      <c r="C222" s="170"/>
      <c r="D222" s="589"/>
      <c r="E222" s="530"/>
      <c r="F222" s="208">
        <v>7000</v>
      </c>
      <c r="G222" s="590">
        <v>0.02</v>
      </c>
      <c r="H222" s="591"/>
      <c r="I222" s="209">
        <f>F222*G222</f>
        <v>140</v>
      </c>
    </row>
    <row r="223" spans="1:9" ht="15" thickBot="1">
      <c r="A223" s="533"/>
      <c r="B223" s="534"/>
      <c r="C223" s="171"/>
      <c r="D223" s="592"/>
      <c r="E223" s="535"/>
      <c r="F223" s="210"/>
      <c r="G223" s="593"/>
      <c r="H223" s="594"/>
      <c r="I223" s="209"/>
    </row>
    <row r="224" spans="1:9" ht="15" thickBot="1">
      <c r="A224" s="524" t="s">
        <v>59</v>
      </c>
      <c r="B224" s="525"/>
      <c r="C224" s="525"/>
      <c r="D224" s="525"/>
      <c r="E224" s="525"/>
      <c r="F224" s="525"/>
      <c r="G224" s="525"/>
      <c r="H224" s="526"/>
      <c r="I224" s="142">
        <f>I222</f>
        <v>140</v>
      </c>
    </row>
    <row r="225" spans="1:9">
      <c r="A225" s="538" t="s">
        <v>60</v>
      </c>
      <c r="B225" s="539"/>
      <c r="C225" s="539"/>
      <c r="D225" s="539"/>
      <c r="E225" s="539"/>
      <c r="F225" s="539"/>
      <c r="G225" s="539"/>
      <c r="H225" s="539"/>
      <c r="I225" s="540"/>
    </row>
    <row r="226" spans="1:9" ht="15" thickBot="1">
      <c r="A226" s="563"/>
      <c r="B226" s="564"/>
      <c r="C226" s="564"/>
      <c r="D226" s="564"/>
      <c r="E226" s="564"/>
      <c r="F226" s="564"/>
      <c r="G226" s="564"/>
      <c r="H226" s="564"/>
      <c r="I226" s="565"/>
    </row>
    <row r="227" spans="1:9">
      <c r="A227" s="544" t="s">
        <v>7</v>
      </c>
      <c r="B227" s="545"/>
      <c r="C227" s="545"/>
      <c r="D227" s="546"/>
      <c r="E227" s="254" t="s">
        <v>52</v>
      </c>
      <c r="F227" s="251" t="s">
        <v>9</v>
      </c>
      <c r="G227" s="547" t="s">
        <v>61</v>
      </c>
      <c r="H227" s="546"/>
      <c r="I227" s="253" t="s">
        <v>58</v>
      </c>
    </row>
    <row r="228" spans="1:9">
      <c r="A228" s="657"/>
      <c r="B228" s="658"/>
      <c r="C228" s="658"/>
      <c r="D228" s="659"/>
      <c r="E228" s="211"/>
      <c r="F228" s="212"/>
      <c r="G228" s="660"/>
      <c r="H228" s="661"/>
      <c r="I228" s="209"/>
    </row>
    <row r="229" spans="1:9">
      <c r="A229" s="555"/>
      <c r="B229" s="556"/>
      <c r="C229" s="556"/>
      <c r="D229" s="557"/>
      <c r="E229" s="216"/>
      <c r="F229" s="217"/>
      <c r="G229" s="662"/>
      <c r="H229" s="663"/>
      <c r="I229" s="218">
        <v>0</v>
      </c>
    </row>
    <row r="230" spans="1:9" ht="15" thickBot="1">
      <c r="A230" s="137"/>
      <c r="B230" s="138"/>
      <c r="C230" s="138"/>
      <c r="D230" s="171"/>
      <c r="E230" s="97"/>
      <c r="F230" s="101"/>
      <c r="G230" s="536"/>
      <c r="H230" s="537"/>
      <c r="I230" s="219"/>
    </row>
    <row r="231" spans="1:9" ht="15" thickBot="1">
      <c r="A231" s="524" t="s">
        <v>59</v>
      </c>
      <c r="B231" s="525"/>
      <c r="C231" s="525"/>
      <c r="D231" s="525"/>
      <c r="E231" s="525"/>
      <c r="F231" s="525"/>
      <c r="G231" s="525"/>
      <c r="H231" s="526"/>
      <c r="I231" s="220">
        <v>0</v>
      </c>
    </row>
    <row r="232" spans="1:9">
      <c r="A232" s="538" t="s">
        <v>62</v>
      </c>
      <c r="B232" s="539"/>
      <c r="C232" s="539"/>
      <c r="D232" s="539"/>
      <c r="E232" s="539"/>
      <c r="F232" s="539"/>
      <c r="G232" s="539"/>
      <c r="H232" s="539"/>
      <c r="I232" s="540"/>
    </row>
    <row r="233" spans="1:9">
      <c r="A233" s="563"/>
      <c r="B233" s="564"/>
      <c r="C233" s="564"/>
      <c r="D233" s="564"/>
      <c r="E233" s="564"/>
      <c r="F233" s="564"/>
      <c r="G233" s="564"/>
      <c r="H233" s="564"/>
      <c r="I233" s="565"/>
    </row>
    <row r="234" spans="1:9" ht="15" thickBot="1">
      <c r="A234" s="541"/>
      <c r="B234" s="542"/>
      <c r="C234" s="542"/>
      <c r="D234" s="542"/>
      <c r="E234" s="542"/>
      <c r="F234" s="542"/>
      <c r="G234" s="542"/>
      <c r="H234" s="542"/>
      <c r="I234" s="543"/>
    </row>
    <row r="235" spans="1:9" ht="28">
      <c r="A235" s="544" t="s">
        <v>63</v>
      </c>
      <c r="B235" s="545"/>
      <c r="C235" s="545"/>
      <c r="D235" s="251" t="s">
        <v>64</v>
      </c>
      <c r="E235" s="255" t="s">
        <v>65</v>
      </c>
      <c r="F235" s="256" t="s">
        <v>101</v>
      </c>
      <c r="G235" s="547" t="s">
        <v>66</v>
      </c>
      <c r="H235" s="546"/>
      <c r="I235" s="253" t="s">
        <v>58</v>
      </c>
    </row>
    <row r="236" spans="1:9">
      <c r="A236" s="515" t="s">
        <v>115</v>
      </c>
      <c r="B236" s="516"/>
      <c r="C236" s="516"/>
      <c r="D236" s="102">
        <v>6</v>
      </c>
      <c r="E236" s="103">
        <v>30</v>
      </c>
      <c r="F236" s="102">
        <f>D236/E236</f>
        <v>0.2</v>
      </c>
      <c r="G236" s="531">
        <v>150000</v>
      </c>
      <c r="H236" s="532"/>
      <c r="I236" s="209">
        <f>G236*F236</f>
        <v>30000</v>
      </c>
    </row>
    <row r="237" spans="1:9" ht="15" thickBot="1">
      <c r="A237" s="533"/>
      <c r="B237" s="534"/>
      <c r="C237" s="534"/>
      <c r="D237" s="104"/>
      <c r="E237" s="105"/>
      <c r="F237" s="104"/>
      <c r="G237" s="536"/>
      <c r="H237" s="537"/>
      <c r="I237" s="221"/>
    </row>
    <row r="238" spans="1:9" ht="15" thickBot="1">
      <c r="A238" s="524" t="s">
        <v>59</v>
      </c>
      <c r="B238" s="525"/>
      <c r="C238" s="525"/>
      <c r="D238" s="525"/>
      <c r="E238" s="525"/>
      <c r="F238" s="525"/>
      <c r="G238" s="525"/>
      <c r="H238" s="526"/>
      <c r="I238" s="142">
        <f>I236</f>
        <v>30000</v>
      </c>
    </row>
    <row r="239" spans="1:9">
      <c r="A239" s="538" t="s">
        <v>67</v>
      </c>
      <c r="B239" s="539"/>
      <c r="C239" s="539"/>
      <c r="D239" s="539"/>
      <c r="E239" s="539"/>
      <c r="F239" s="539"/>
      <c r="G239" s="539"/>
      <c r="H239" s="539"/>
      <c r="I239" s="540"/>
    </row>
    <row r="240" spans="1:9" ht="15" thickBot="1">
      <c r="A240" s="563"/>
      <c r="B240" s="564"/>
      <c r="C240" s="564"/>
      <c r="D240" s="564"/>
      <c r="E240" s="564"/>
      <c r="F240" s="564"/>
      <c r="G240" s="564"/>
      <c r="H240" s="564"/>
      <c r="I240" s="565"/>
    </row>
    <row r="241" spans="1:9" ht="28">
      <c r="A241" s="544" t="s">
        <v>68</v>
      </c>
      <c r="B241" s="545"/>
      <c r="C241" s="545"/>
      <c r="D241" s="251" t="s">
        <v>69</v>
      </c>
      <c r="E241" s="255" t="s">
        <v>70</v>
      </c>
      <c r="F241" s="251" t="s">
        <v>71</v>
      </c>
      <c r="G241" s="547" t="s">
        <v>57</v>
      </c>
      <c r="H241" s="546"/>
      <c r="I241" s="253" t="s">
        <v>58</v>
      </c>
    </row>
    <row r="242" spans="1:9">
      <c r="A242" s="106"/>
      <c r="B242" s="152"/>
      <c r="C242" s="152"/>
      <c r="D242" s="222"/>
      <c r="E242" s="108"/>
      <c r="F242" s="109"/>
      <c r="G242" s="548"/>
      <c r="H242" s="549"/>
      <c r="I242" s="223"/>
    </row>
    <row r="243" spans="1:9">
      <c r="A243" s="106" t="s">
        <v>116</v>
      </c>
      <c r="B243" s="152"/>
      <c r="C243" s="152"/>
      <c r="D243" s="224" t="s">
        <v>117</v>
      </c>
      <c r="E243" s="1"/>
      <c r="F243" s="225">
        <v>40000</v>
      </c>
      <c r="G243" s="548">
        <v>0.2</v>
      </c>
      <c r="H243" s="549"/>
      <c r="I243" s="223">
        <f>F243*G243</f>
        <v>8000</v>
      </c>
    </row>
    <row r="244" spans="1:9">
      <c r="A244" s="106"/>
      <c r="B244" s="152"/>
      <c r="C244" s="152"/>
      <c r="D244" s="222"/>
      <c r="E244" s="108"/>
      <c r="F244" s="109"/>
      <c r="G244" s="531"/>
      <c r="H244" s="532"/>
      <c r="I244" s="223"/>
    </row>
    <row r="245" spans="1:9" ht="15" thickBot="1">
      <c r="A245" s="533"/>
      <c r="B245" s="534"/>
      <c r="C245" s="534"/>
      <c r="D245" s="104"/>
      <c r="E245" s="105"/>
      <c r="F245" s="104"/>
      <c r="G245" s="536"/>
      <c r="H245" s="537"/>
      <c r="I245" s="221"/>
    </row>
    <row r="246" spans="1:9" ht="15" thickBot="1">
      <c r="A246" s="524" t="s">
        <v>59</v>
      </c>
      <c r="B246" s="525"/>
      <c r="C246" s="525"/>
      <c r="D246" s="525"/>
      <c r="E246" s="525"/>
      <c r="F246" s="525"/>
      <c r="G246" s="525"/>
      <c r="H246" s="526"/>
      <c r="I246" s="226">
        <f>I243</f>
        <v>8000</v>
      </c>
    </row>
    <row r="247" spans="1:9" ht="15" thickBot="1">
      <c r="A247" s="95"/>
      <c r="B247" s="84"/>
      <c r="C247" s="84"/>
      <c r="D247" s="84"/>
      <c r="E247" s="84"/>
      <c r="F247" s="84"/>
      <c r="G247" s="84"/>
      <c r="H247" s="84"/>
      <c r="I247" s="130"/>
    </row>
    <row r="248" spans="1:9" ht="15" thickBot="1">
      <c r="A248" s="527" t="s">
        <v>72</v>
      </c>
      <c r="B248" s="528"/>
      <c r="C248" s="528"/>
      <c r="D248" s="528"/>
      <c r="E248" s="528"/>
      <c r="F248" s="528"/>
      <c r="G248" s="528"/>
      <c r="H248" s="529"/>
      <c r="I248" s="257">
        <f>I224+I238+I246</f>
        <v>38140</v>
      </c>
    </row>
    <row r="249" spans="1:9">
      <c r="A249" s="538" t="s">
        <v>73</v>
      </c>
      <c r="B249" s="539"/>
      <c r="C249" s="539"/>
      <c r="D249" s="539"/>
      <c r="E249" s="539"/>
      <c r="F249" s="539"/>
      <c r="G249" s="539"/>
      <c r="H249" s="539"/>
      <c r="I249" s="540"/>
    </row>
    <row r="250" spans="1:9" ht="15" thickBot="1">
      <c r="A250" s="563"/>
      <c r="B250" s="564"/>
      <c r="C250" s="564"/>
      <c r="D250" s="564"/>
      <c r="E250" s="564"/>
      <c r="F250" s="564"/>
      <c r="G250" s="564"/>
      <c r="H250" s="564"/>
      <c r="I250" s="565"/>
    </row>
    <row r="251" spans="1:9">
      <c r="A251" s="544" t="s">
        <v>74</v>
      </c>
      <c r="B251" s="545"/>
      <c r="C251" s="545"/>
      <c r="D251" s="255"/>
      <c r="E251" s="252"/>
      <c r="F251" s="251" t="s">
        <v>75</v>
      </c>
      <c r="G251" s="547" t="s">
        <v>76</v>
      </c>
      <c r="H251" s="546"/>
      <c r="I251" s="253"/>
    </row>
    <row r="252" spans="1:9">
      <c r="A252" s="515" t="s">
        <v>77</v>
      </c>
      <c r="B252" s="516"/>
      <c r="C252" s="516"/>
      <c r="D252" s="227"/>
      <c r="E252" s="112"/>
      <c r="F252" s="113">
        <v>0.24</v>
      </c>
      <c r="G252" s="517">
        <f>I248*F252</f>
        <v>9153.6</v>
      </c>
      <c r="H252" s="518"/>
      <c r="I252" s="209"/>
    </row>
    <row r="253" spans="1:9">
      <c r="A253" s="162" t="s">
        <v>78</v>
      </c>
      <c r="B253" s="172"/>
      <c r="C253" s="169"/>
      <c r="D253" s="169"/>
      <c r="E253" s="170"/>
      <c r="F253" s="113">
        <v>0.02</v>
      </c>
      <c r="G253" s="517">
        <f>I248*F253</f>
        <v>762.80000000000007</v>
      </c>
      <c r="H253" s="518"/>
      <c r="I253" s="209"/>
    </row>
    <row r="254" spans="1:9" ht="15" thickBot="1">
      <c r="A254" s="519" t="s">
        <v>79</v>
      </c>
      <c r="B254" s="520"/>
      <c r="C254" s="520"/>
      <c r="D254" s="520"/>
      <c r="E254" s="521"/>
      <c r="F254" s="113">
        <v>0.04</v>
      </c>
      <c r="G254" s="517">
        <f>I248*F254</f>
        <v>1525.6000000000001</v>
      </c>
      <c r="H254" s="518"/>
      <c r="I254" s="209"/>
    </row>
    <row r="255" spans="1:9" ht="15" thickBot="1">
      <c r="A255" s="524" t="s">
        <v>59</v>
      </c>
      <c r="B255" s="525"/>
      <c r="C255" s="525"/>
      <c r="D255" s="525"/>
      <c r="E255" s="525"/>
      <c r="F255" s="525"/>
      <c r="G255" s="525"/>
      <c r="H255" s="526"/>
      <c r="I255" s="149">
        <f>G252+G253+G254</f>
        <v>11442</v>
      </c>
    </row>
    <row r="256" spans="1:9" ht="15" thickBot="1">
      <c r="A256" s="95"/>
      <c r="B256" s="84"/>
      <c r="C256" s="84"/>
      <c r="D256" s="84"/>
      <c r="E256" s="84"/>
      <c r="F256" s="84"/>
      <c r="G256" s="84"/>
      <c r="H256" s="84"/>
      <c r="I256" s="130"/>
    </row>
    <row r="257" spans="1:9" ht="15" thickBot="1">
      <c r="A257" s="527" t="s">
        <v>80</v>
      </c>
      <c r="B257" s="528"/>
      <c r="C257" s="528"/>
      <c r="D257" s="528"/>
      <c r="E257" s="528"/>
      <c r="F257" s="528"/>
      <c r="G257" s="528"/>
      <c r="H257" s="529"/>
      <c r="I257" s="261">
        <f>I248+I255</f>
        <v>49582</v>
      </c>
    </row>
    <row r="258" spans="1:9">
      <c r="A258" s="93"/>
      <c r="B258" s="94"/>
      <c r="C258" s="94"/>
      <c r="D258" s="94"/>
      <c r="E258" s="94"/>
      <c r="F258" s="94"/>
      <c r="G258" s="94"/>
      <c r="H258" s="94"/>
      <c r="I258" s="129"/>
    </row>
    <row r="259" spans="1:9">
      <c r="A259" s="95"/>
      <c r="B259" s="84"/>
      <c r="C259" s="114" t="s">
        <v>81</v>
      </c>
      <c r="D259" s="114"/>
      <c r="E259" s="114"/>
      <c r="F259" s="114"/>
      <c r="G259" s="84"/>
      <c r="H259" s="84"/>
      <c r="I259" s="130"/>
    </row>
    <row r="260" spans="1:9">
      <c r="A260" s="95"/>
      <c r="B260" s="84"/>
      <c r="C260" s="169" t="s">
        <v>82</v>
      </c>
      <c r="D260" s="169"/>
      <c r="E260" s="169"/>
      <c r="F260" s="169"/>
      <c r="G260" s="84"/>
      <c r="H260" s="84"/>
      <c r="I260" s="130"/>
    </row>
    <row r="261" spans="1:9">
      <c r="A261" s="95"/>
      <c r="B261" s="84"/>
      <c r="C261" s="169" t="s">
        <v>83</v>
      </c>
      <c r="D261" s="169"/>
      <c r="E261" s="169"/>
      <c r="F261" s="169"/>
      <c r="G261" s="84"/>
      <c r="H261" s="84"/>
      <c r="I261" s="130"/>
    </row>
    <row r="262" spans="1:9">
      <c r="A262" s="95"/>
      <c r="B262" s="84"/>
      <c r="C262" s="169" t="s">
        <v>84</v>
      </c>
      <c r="D262" s="169"/>
      <c r="E262" s="169"/>
      <c r="F262" s="169"/>
      <c r="G262" s="84"/>
      <c r="H262" s="84"/>
      <c r="I262" s="130"/>
    </row>
    <row r="263" spans="1:9" ht="15" thickBot="1">
      <c r="A263" s="163"/>
      <c r="B263" s="105"/>
      <c r="C263" s="105"/>
      <c r="D263" s="105"/>
      <c r="E263" s="105"/>
      <c r="F263" s="105"/>
      <c r="G263" s="105"/>
      <c r="H263" s="105"/>
      <c r="I263" s="164"/>
    </row>
    <row r="265" spans="1:9" ht="45" customHeight="1"/>
    <row r="266" spans="1:9">
      <c r="A266" s="595" t="s">
        <v>0</v>
      </c>
      <c r="B266" s="596"/>
      <c r="C266" s="596"/>
      <c r="D266" s="596"/>
      <c r="E266" s="596"/>
      <c r="F266" s="596"/>
      <c r="G266" s="596"/>
      <c r="H266" s="596"/>
      <c r="I266" s="597"/>
    </row>
    <row r="267" spans="1:9">
      <c r="A267" s="598" t="s">
        <v>1</v>
      </c>
      <c r="B267" s="599"/>
      <c r="C267" s="599"/>
      <c r="D267" s="599"/>
      <c r="E267" s="599"/>
      <c r="F267" s="599"/>
      <c r="G267" s="599"/>
      <c r="H267" s="599"/>
      <c r="I267" s="600"/>
    </row>
    <row r="268" spans="1:9">
      <c r="A268" s="78"/>
      <c r="B268" s="78"/>
      <c r="C268" s="78"/>
      <c r="D268" s="78"/>
      <c r="E268" s="78"/>
      <c r="F268" s="42"/>
      <c r="G268" s="42"/>
      <c r="H268" s="1"/>
      <c r="I268" s="121"/>
    </row>
    <row r="269" spans="1:9">
      <c r="A269" s="601" t="s">
        <v>38</v>
      </c>
      <c r="B269" s="602"/>
      <c r="C269" s="602"/>
      <c r="D269" s="602"/>
      <c r="E269" s="602"/>
      <c r="F269" s="602"/>
      <c r="G269" s="602"/>
      <c r="H269" s="602"/>
      <c r="I269" s="603"/>
    </row>
    <row r="270" spans="1:9" ht="15" thickBot="1">
      <c r="A270" s="84"/>
      <c r="B270" s="84"/>
      <c r="C270" s="84"/>
      <c r="D270" s="84"/>
      <c r="E270" s="84"/>
      <c r="F270" s="84"/>
      <c r="G270" s="84"/>
      <c r="H270" s="84"/>
      <c r="I270" s="122"/>
    </row>
    <row r="271" spans="1:9">
      <c r="A271" s="604"/>
      <c r="B271" s="607" t="s">
        <v>86</v>
      </c>
      <c r="C271" s="608"/>
      <c r="D271" s="608"/>
      <c r="E271" s="609"/>
      <c r="F271" s="610"/>
      <c r="G271" s="611"/>
      <c r="H271" s="611"/>
      <c r="I271" s="612"/>
    </row>
    <row r="272" spans="1:9">
      <c r="A272" s="605"/>
      <c r="B272" s="613"/>
      <c r="C272" s="614"/>
      <c r="D272" s="614"/>
      <c r="E272" s="615"/>
      <c r="F272" s="616" t="s">
        <v>39</v>
      </c>
      <c r="G272" s="618"/>
      <c r="H272" s="619"/>
      <c r="I272" s="620"/>
    </row>
    <row r="273" spans="1:9">
      <c r="A273" s="605"/>
      <c r="B273" s="613" t="s">
        <v>40</v>
      </c>
      <c r="C273" s="614"/>
      <c r="D273" s="614"/>
      <c r="E273" s="615"/>
      <c r="F273" s="617"/>
      <c r="G273" s="621"/>
      <c r="H273" s="622"/>
      <c r="I273" s="623"/>
    </row>
    <row r="274" spans="1:9">
      <c r="A274" s="605"/>
      <c r="B274" s="613" t="s">
        <v>41</v>
      </c>
      <c r="C274" s="614"/>
      <c r="D274" s="614"/>
      <c r="E274" s="615"/>
      <c r="F274" s="616" t="s">
        <v>42</v>
      </c>
      <c r="G274" s="616">
        <v>1</v>
      </c>
      <c r="H274" s="616" t="s">
        <v>43</v>
      </c>
      <c r="I274" s="624">
        <v>1</v>
      </c>
    </row>
    <row r="275" spans="1:9">
      <c r="A275" s="606"/>
      <c r="B275" s="1"/>
      <c r="C275" s="1"/>
      <c r="D275" s="1"/>
      <c r="E275" s="1"/>
      <c r="F275" s="617"/>
      <c r="G275" s="617"/>
      <c r="H275" s="617"/>
      <c r="I275" s="625"/>
    </row>
    <row r="276" spans="1:9" ht="15" thickBot="1">
      <c r="A276" s="205"/>
      <c r="B276" s="206"/>
      <c r="C276" s="206"/>
      <c r="D276" s="206"/>
      <c r="E276" s="206"/>
      <c r="F276" s="206"/>
      <c r="G276" s="120"/>
      <c r="H276" s="120"/>
      <c r="I276" s="123"/>
    </row>
    <row r="277" spans="1:9">
      <c r="A277" s="566"/>
      <c r="B277" s="567"/>
      <c r="C277" s="567"/>
      <c r="D277" s="567"/>
      <c r="E277" s="568"/>
      <c r="F277" s="572" t="s">
        <v>44</v>
      </c>
      <c r="G277" s="86" t="s">
        <v>45</v>
      </c>
      <c r="H277" s="86" t="s">
        <v>46</v>
      </c>
      <c r="I277" s="124" t="s">
        <v>47</v>
      </c>
    </row>
    <row r="278" spans="1:9">
      <c r="A278" s="569"/>
      <c r="B278" s="570"/>
      <c r="C278" s="570"/>
      <c r="D278" s="570"/>
      <c r="E278" s="571"/>
      <c r="F278" s="573"/>
      <c r="G278" s="90">
        <v>22</v>
      </c>
      <c r="H278" s="90">
        <v>4</v>
      </c>
      <c r="I278" s="125">
        <v>24</v>
      </c>
    </row>
    <row r="279" spans="1:9">
      <c r="A279" s="574" t="s">
        <v>48</v>
      </c>
      <c r="B279" s="575"/>
      <c r="C279" s="88" t="s">
        <v>49</v>
      </c>
      <c r="D279" s="84"/>
      <c r="E279" s="88"/>
      <c r="F279" s="89"/>
      <c r="G279" s="84"/>
      <c r="H279" s="84"/>
      <c r="I279" s="126"/>
    </row>
    <row r="280" spans="1:9">
      <c r="A280" s="91"/>
      <c r="B280" s="92"/>
      <c r="C280" s="92"/>
      <c r="D280" s="92"/>
      <c r="E280" s="92"/>
      <c r="F280" s="92"/>
      <c r="G280" s="92"/>
      <c r="H280" s="92"/>
      <c r="I280" s="127"/>
    </row>
    <row r="281" spans="1:9" ht="15" thickBot="1">
      <c r="A281" s="137"/>
      <c r="B281" s="138"/>
      <c r="C281" s="138"/>
      <c r="D281" s="138"/>
      <c r="E281" s="138"/>
      <c r="F281" s="138"/>
      <c r="G281" s="138"/>
      <c r="H281" s="138"/>
      <c r="I281" s="128"/>
    </row>
    <row r="282" spans="1:9" ht="15" thickBot="1">
      <c r="A282" s="93"/>
      <c r="B282" s="94"/>
      <c r="C282" s="84"/>
      <c r="D282" s="84"/>
      <c r="E282" s="94"/>
      <c r="F282" s="94"/>
      <c r="G282" s="94"/>
      <c r="H282" s="94"/>
      <c r="I282" s="129"/>
    </row>
    <row r="283" spans="1:9" ht="15" thickBot="1">
      <c r="A283" s="576" t="s">
        <v>50</v>
      </c>
      <c r="B283" s="577"/>
      <c r="C283" s="577"/>
      <c r="D283" s="577"/>
      <c r="E283" s="577"/>
      <c r="F283" s="577"/>
      <c r="G283" s="577"/>
      <c r="H283" s="577"/>
      <c r="I283" s="578"/>
    </row>
    <row r="284" spans="1:9">
      <c r="A284" s="244" t="s">
        <v>51</v>
      </c>
      <c r="B284" s="544" t="s">
        <v>7</v>
      </c>
      <c r="C284" s="545"/>
      <c r="D284" s="545"/>
      <c r="E284" s="545"/>
      <c r="F284" s="579"/>
      <c r="G284" s="580" t="s">
        <v>52</v>
      </c>
      <c r="H284" s="581"/>
      <c r="I284" s="247" t="s">
        <v>9</v>
      </c>
    </row>
    <row r="285" spans="1:9" ht="15" thickBot="1">
      <c r="A285" s="248" t="str">
        <f>'Presupuesto Oficial'!B18</f>
        <v>2.2</v>
      </c>
      <c r="B285" s="582" t="str">
        <f>'Presupuesto Oficial'!E18</f>
        <v>Jardinera en bloque samo mortero de pega 1:4</v>
      </c>
      <c r="C285" s="583"/>
      <c r="D285" s="583"/>
      <c r="E285" s="583"/>
      <c r="F285" s="584"/>
      <c r="G285" s="585" t="s">
        <v>112</v>
      </c>
      <c r="H285" s="586"/>
      <c r="I285" s="249">
        <v>1</v>
      </c>
    </row>
    <row r="286" spans="1:9" ht="15" thickBot="1">
      <c r="A286" s="538" t="s">
        <v>53</v>
      </c>
      <c r="B286" s="539"/>
      <c r="C286" s="539"/>
      <c r="D286" s="539"/>
      <c r="E286" s="539"/>
      <c r="F286" s="539"/>
      <c r="G286" s="539"/>
      <c r="H286" s="539"/>
      <c r="I286" s="540"/>
    </row>
    <row r="287" spans="1:9">
      <c r="A287" s="544" t="s">
        <v>7</v>
      </c>
      <c r="B287" s="545"/>
      <c r="C287" s="250"/>
      <c r="D287" s="587" t="s">
        <v>55</v>
      </c>
      <c r="E287" s="588"/>
      <c r="F287" s="251" t="s">
        <v>56</v>
      </c>
      <c r="G287" s="547" t="s">
        <v>57</v>
      </c>
      <c r="H287" s="546"/>
      <c r="I287" s="253" t="s">
        <v>58</v>
      </c>
    </row>
    <row r="288" spans="1:9">
      <c r="A288" s="515" t="s">
        <v>134</v>
      </c>
      <c r="B288" s="516"/>
      <c r="C288" s="170"/>
      <c r="D288" s="589"/>
      <c r="E288" s="530"/>
      <c r="F288" s="208">
        <v>15000</v>
      </c>
      <c r="G288" s="590">
        <v>0.02</v>
      </c>
      <c r="H288" s="591"/>
      <c r="I288" s="209">
        <f>F288*G288</f>
        <v>300</v>
      </c>
    </row>
    <row r="289" spans="1:9" ht="15" thickBot="1">
      <c r="A289" s="533"/>
      <c r="B289" s="534"/>
      <c r="C289" s="171"/>
      <c r="D289" s="592"/>
      <c r="E289" s="535"/>
      <c r="F289" s="210"/>
      <c r="G289" s="593"/>
      <c r="H289" s="594"/>
      <c r="I289" s="209"/>
    </row>
    <row r="290" spans="1:9" ht="15" thickBot="1">
      <c r="A290" s="524" t="s">
        <v>59</v>
      </c>
      <c r="B290" s="525"/>
      <c r="C290" s="525"/>
      <c r="D290" s="525"/>
      <c r="E290" s="525"/>
      <c r="F290" s="525"/>
      <c r="G290" s="525"/>
      <c r="H290" s="526"/>
      <c r="I290" s="142">
        <f>I288</f>
        <v>300</v>
      </c>
    </row>
    <row r="291" spans="1:9">
      <c r="A291" s="538" t="s">
        <v>60</v>
      </c>
      <c r="B291" s="539"/>
      <c r="C291" s="539"/>
      <c r="D291" s="539"/>
      <c r="E291" s="539"/>
      <c r="F291" s="539"/>
      <c r="G291" s="539"/>
      <c r="H291" s="539"/>
      <c r="I291" s="540"/>
    </row>
    <row r="292" spans="1:9" ht="15" thickBot="1">
      <c r="A292" s="541"/>
      <c r="B292" s="542"/>
      <c r="C292" s="542"/>
      <c r="D292" s="542"/>
      <c r="E292" s="542"/>
      <c r="F292" s="542"/>
      <c r="G292" s="542"/>
      <c r="H292" s="542"/>
      <c r="I292" s="543"/>
    </row>
    <row r="293" spans="1:9">
      <c r="A293" s="544" t="s">
        <v>7</v>
      </c>
      <c r="B293" s="545"/>
      <c r="C293" s="545"/>
      <c r="D293" s="546"/>
      <c r="E293" s="254" t="s">
        <v>52</v>
      </c>
      <c r="F293" s="251" t="s">
        <v>9</v>
      </c>
      <c r="G293" s="547" t="s">
        <v>61</v>
      </c>
      <c r="H293" s="546"/>
      <c r="I293" s="253" t="s">
        <v>58</v>
      </c>
    </row>
    <row r="294" spans="1:9">
      <c r="A294" s="550" t="s">
        <v>135</v>
      </c>
      <c r="B294" s="551"/>
      <c r="C294" s="551"/>
      <c r="D294" s="552"/>
      <c r="E294" s="211" t="s">
        <v>90</v>
      </c>
      <c r="F294" s="212">
        <v>12.5</v>
      </c>
      <c r="G294" s="553">
        <v>2300</v>
      </c>
      <c r="H294" s="554"/>
      <c r="I294" s="209">
        <f>G294*F294</f>
        <v>28750</v>
      </c>
    </row>
    <row r="295" spans="1:9">
      <c r="A295" s="555" t="s">
        <v>211</v>
      </c>
      <c r="B295" s="556"/>
      <c r="C295" s="556"/>
      <c r="D295" s="557"/>
      <c r="E295" s="216" t="s">
        <v>96</v>
      </c>
      <c r="F295" s="262">
        <f>(0.2*0.09*0.04)+(0.2*0.4*0.04)</f>
        <v>3.9200000000000007E-3</v>
      </c>
      <c r="G295" s="558">
        <f>I977</f>
        <v>433605.44</v>
      </c>
      <c r="H295" s="559"/>
      <c r="I295" s="209">
        <f>G295*F295</f>
        <v>1699.7333248000002</v>
      </c>
    </row>
    <row r="296" spans="1:9">
      <c r="A296" s="555"/>
      <c r="B296" s="556"/>
      <c r="C296" s="556"/>
      <c r="D296" s="557"/>
      <c r="E296" s="216"/>
      <c r="F296" s="262"/>
      <c r="G296" s="662"/>
      <c r="H296" s="663"/>
      <c r="I296" s="209">
        <f>G296*F296</f>
        <v>0</v>
      </c>
    </row>
    <row r="297" spans="1:9" ht="15" thickBot="1">
      <c r="A297" s="666"/>
      <c r="B297" s="667"/>
      <c r="C297" s="667"/>
      <c r="D297" s="668"/>
      <c r="E297" s="216"/>
      <c r="F297" s="262"/>
      <c r="G297" s="671"/>
      <c r="H297" s="672"/>
      <c r="I297" s="209">
        <f>G297*F297</f>
        <v>0</v>
      </c>
    </row>
    <row r="298" spans="1:9" ht="15" thickBot="1">
      <c r="A298" s="524" t="s">
        <v>59</v>
      </c>
      <c r="B298" s="525"/>
      <c r="C298" s="525"/>
      <c r="D298" s="525"/>
      <c r="E298" s="525"/>
      <c r="F298" s="525"/>
      <c r="G298" s="525"/>
      <c r="H298" s="526"/>
      <c r="I298" s="220">
        <f>SUM(I294:I297)</f>
        <v>30449.7333248</v>
      </c>
    </row>
    <row r="299" spans="1:9">
      <c r="A299" s="538" t="s">
        <v>62</v>
      </c>
      <c r="B299" s="539"/>
      <c r="C299" s="539"/>
      <c r="D299" s="539"/>
      <c r="E299" s="539"/>
      <c r="F299" s="539"/>
      <c r="G299" s="539"/>
      <c r="H299" s="539"/>
      <c r="I299" s="540"/>
    </row>
    <row r="300" spans="1:9">
      <c r="A300" s="563"/>
      <c r="B300" s="564"/>
      <c r="C300" s="564"/>
      <c r="D300" s="564"/>
      <c r="E300" s="564"/>
      <c r="F300" s="564"/>
      <c r="G300" s="564"/>
      <c r="H300" s="564"/>
      <c r="I300" s="565"/>
    </row>
    <row r="301" spans="1:9" ht="15" thickBot="1">
      <c r="A301" s="541"/>
      <c r="B301" s="542"/>
      <c r="C301" s="542"/>
      <c r="D301" s="542"/>
      <c r="E301" s="542"/>
      <c r="F301" s="542"/>
      <c r="G301" s="542"/>
      <c r="H301" s="542"/>
      <c r="I301" s="543"/>
    </row>
    <row r="302" spans="1:9" ht="28">
      <c r="A302" s="544" t="s">
        <v>63</v>
      </c>
      <c r="B302" s="545"/>
      <c r="C302" s="546"/>
      <c r="D302" s="251" t="s">
        <v>64</v>
      </c>
      <c r="E302" s="255" t="s">
        <v>65</v>
      </c>
      <c r="F302" s="256" t="s">
        <v>101</v>
      </c>
      <c r="G302" s="547" t="s">
        <v>66</v>
      </c>
      <c r="H302" s="546"/>
      <c r="I302" s="253" t="s">
        <v>58</v>
      </c>
    </row>
    <row r="303" spans="1:9">
      <c r="A303" s="515"/>
      <c r="B303" s="516"/>
      <c r="C303" s="530"/>
      <c r="D303" s="102">
        <f>F294*5.5</f>
        <v>68.75</v>
      </c>
      <c r="E303" s="103">
        <v>30</v>
      </c>
      <c r="F303" s="102">
        <f>D303/E303</f>
        <v>2.2916666666666665</v>
      </c>
      <c r="G303" s="531">
        <v>1000</v>
      </c>
      <c r="H303" s="532"/>
      <c r="I303" s="209">
        <f>G303*F303</f>
        <v>2291.6666666666665</v>
      </c>
    </row>
    <row r="304" spans="1:9" ht="15" thickBot="1">
      <c r="A304" s="533"/>
      <c r="B304" s="534"/>
      <c r="C304" s="535"/>
      <c r="D304" s="104"/>
      <c r="E304" s="105"/>
      <c r="F304" s="104"/>
      <c r="G304" s="536"/>
      <c r="H304" s="537"/>
      <c r="I304" s="221"/>
    </row>
    <row r="305" spans="1:9" ht="15" thickBot="1">
      <c r="A305" s="524" t="s">
        <v>59</v>
      </c>
      <c r="B305" s="525"/>
      <c r="C305" s="525"/>
      <c r="D305" s="525"/>
      <c r="E305" s="525"/>
      <c r="F305" s="525"/>
      <c r="G305" s="525"/>
      <c r="H305" s="526"/>
      <c r="I305" s="142">
        <f>I303</f>
        <v>2291.6666666666665</v>
      </c>
    </row>
    <row r="306" spans="1:9">
      <c r="A306" s="538" t="s">
        <v>67</v>
      </c>
      <c r="B306" s="539"/>
      <c r="C306" s="539"/>
      <c r="D306" s="539"/>
      <c r="E306" s="539"/>
      <c r="F306" s="539"/>
      <c r="G306" s="539"/>
      <c r="H306" s="539"/>
      <c r="I306" s="540"/>
    </row>
    <row r="307" spans="1:9" ht="15" thickBot="1">
      <c r="A307" s="541"/>
      <c r="B307" s="542"/>
      <c r="C307" s="542"/>
      <c r="D307" s="542"/>
      <c r="E307" s="542"/>
      <c r="F307" s="542"/>
      <c r="G307" s="542"/>
      <c r="H307" s="542"/>
      <c r="I307" s="543"/>
    </row>
    <row r="308" spans="1:9" ht="28">
      <c r="A308" s="544" t="s">
        <v>68</v>
      </c>
      <c r="B308" s="545"/>
      <c r="C308" s="546"/>
      <c r="D308" s="251" t="s">
        <v>69</v>
      </c>
      <c r="E308" s="255" t="s">
        <v>70</v>
      </c>
      <c r="F308" s="251" t="s">
        <v>71</v>
      </c>
      <c r="G308" s="547" t="s">
        <v>57</v>
      </c>
      <c r="H308" s="546"/>
      <c r="I308" s="253" t="s">
        <v>58</v>
      </c>
    </row>
    <row r="309" spans="1:9">
      <c r="A309" s="106"/>
      <c r="B309" s="152"/>
      <c r="C309" s="152"/>
      <c r="D309" s="222"/>
      <c r="E309" s="108"/>
      <c r="F309" s="109"/>
      <c r="G309" s="548"/>
      <c r="H309" s="549"/>
      <c r="I309" s="223"/>
    </row>
    <row r="310" spans="1:9">
      <c r="A310" s="106" t="s">
        <v>116</v>
      </c>
      <c r="B310" s="152"/>
      <c r="C310" s="152"/>
      <c r="D310" s="224" t="s">
        <v>117</v>
      </c>
      <c r="E310" s="1"/>
      <c r="F310" s="225">
        <v>40000</v>
      </c>
      <c r="G310" s="548">
        <v>0.4</v>
      </c>
      <c r="H310" s="549"/>
      <c r="I310" s="223">
        <f>F310*G310</f>
        <v>16000</v>
      </c>
    </row>
    <row r="311" spans="1:9">
      <c r="A311" s="106"/>
      <c r="B311" s="152"/>
      <c r="C311" s="152"/>
      <c r="D311" s="222"/>
      <c r="E311" s="108"/>
      <c r="F311" s="109"/>
      <c r="G311" s="531"/>
      <c r="H311" s="532"/>
      <c r="I311" s="223"/>
    </row>
    <row r="312" spans="1:9" ht="15" thickBot="1">
      <c r="A312" s="533"/>
      <c r="B312" s="534"/>
      <c r="C312" s="535"/>
      <c r="D312" s="104"/>
      <c r="E312" s="105"/>
      <c r="F312" s="104"/>
      <c r="G312" s="536"/>
      <c r="H312" s="537"/>
      <c r="I312" s="221"/>
    </row>
    <row r="313" spans="1:9" ht="15" thickBot="1">
      <c r="A313" s="524" t="s">
        <v>59</v>
      </c>
      <c r="B313" s="525"/>
      <c r="C313" s="525"/>
      <c r="D313" s="525"/>
      <c r="E313" s="525"/>
      <c r="F313" s="525"/>
      <c r="G313" s="525"/>
      <c r="H313" s="526"/>
      <c r="I313" s="226">
        <f>I310</f>
        <v>16000</v>
      </c>
    </row>
    <row r="314" spans="1:9" ht="15" thickBot="1">
      <c r="A314" s="95"/>
      <c r="B314" s="84"/>
      <c r="C314" s="84"/>
      <c r="D314" s="84"/>
      <c r="E314" s="84"/>
      <c r="F314" s="84"/>
      <c r="G314" s="84"/>
      <c r="H314" s="84"/>
      <c r="I314" s="130"/>
    </row>
    <row r="315" spans="1:9" ht="15" thickBot="1">
      <c r="A315" s="527" t="s">
        <v>72</v>
      </c>
      <c r="B315" s="528"/>
      <c r="C315" s="528"/>
      <c r="D315" s="528"/>
      <c r="E315" s="528"/>
      <c r="F315" s="528"/>
      <c r="G315" s="528"/>
      <c r="H315" s="529"/>
      <c r="I315" s="257">
        <f>I290+I298+I305+I313</f>
        <v>49041.399991466664</v>
      </c>
    </row>
    <row r="316" spans="1:9">
      <c r="A316" s="538" t="s">
        <v>73</v>
      </c>
      <c r="B316" s="539"/>
      <c r="C316" s="539"/>
      <c r="D316" s="539"/>
      <c r="E316" s="539"/>
      <c r="F316" s="539"/>
      <c r="G316" s="539"/>
      <c r="H316" s="539"/>
      <c r="I316" s="540"/>
    </row>
    <row r="317" spans="1:9" ht="15" thickBot="1">
      <c r="A317" s="541"/>
      <c r="B317" s="542"/>
      <c r="C317" s="542"/>
      <c r="D317" s="542"/>
      <c r="E317" s="542"/>
      <c r="F317" s="542"/>
      <c r="G317" s="542"/>
      <c r="H317" s="542"/>
      <c r="I317" s="543"/>
    </row>
    <row r="318" spans="1:9">
      <c r="A318" s="544" t="s">
        <v>74</v>
      </c>
      <c r="B318" s="545"/>
      <c r="C318" s="545"/>
      <c r="D318" s="255"/>
      <c r="E318" s="252"/>
      <c r="F318" s="251" t="s">
        <v>75</v>
      </c>
      <c r="G318" s="547" t="s">
        <v>76</v>
      </c>
      <c r="H318" s="546"/>
      <c r="I318" s="253"/>
    </row>
    <row r="319" spans="1:9">
      <c r="A319" s="515" t="s">
        <v>77</v>
      </c>
      <c r="B319" s="516"/>
      <c r="C319" s="516"/>
      <c r="D319" s="227"/>
      <c r="E319" s="112"/>
      <c r="F319" s="113">
        <v>0.24</v>
      </c>
      <c r="G319" s="517">
        <f>I315*F319</f>
        <v>11769.935997952</v>
      </c>
      <c r="H319" s="518"/>
      <c r="I319" s="209"/>
    </row>
    <row r="320" spans="1:9">
      <c r="A320" s="162" t="s">
        <v>78</v>
      </c>
      <c r="B320" s="172"/>
      <c r="C320" s="169"/>
      <c r="D320" s="169"/>
      <c r="E320" s="170"/>
      <c r="F320" s="113">
        <v>0.02</v>
      </c>
      <c r="G320" s="517">
        <f>I315*F320</f>
        <v>980.82799982933329</v>
      </c>
      <c r="H320" s="518"/>
      <c r="I320" s="209"/>
    </row>
    <row r="321" spans="1:9" ht="15" thickBot="1">
      <c r="A321" s="519" t="s">
        <v>79</v>
      </c>
      <c r="B321" s="520"/>
      <c r="C321" s="520"/>
      <c r="D321" s="520"/>
      <c r="E321" s="521"/>
      <c r="F321" s="113">
        <v>0.04</v>
      </c>
      <c r="G321" s="522">
        <f>I315*F321</f>
        <v>1961.6559996586666</v>
      </c>
      <c r="H321" s="523"/>
      <c r="I321" s="209"/>
    </row>
    <row r="322" spans="1:9" ht="15" thickBot="1">
      <c r="A322" s="524" t="s">
        <v>59</v>
      </c>
      <c r="B322" s="525"/>
      <c r="C322" s="525"/>
      <c r="D322" s="525"/>
      <c r="E322" s="525"/>
      <c r="F322" s="525"/>
      <c r="G322" s="525"/>
      <c r="H322" s="526"/>
      <c r="I322" s="149">
        <f>G319+G320+G321</f>
        <v>14712.41999744</v>
      </c>
    </row>
    <row r="323" spans="1:9" ht="15" thickBot="1">
      <c r="A323" s="95"/>
      <c r="B323" s="84"/>
      <c r="C323" s="84"/>
      <c r="D323" s="84"/>
      <c r="E323" s="84"/>
      <c r="F323" s="84"/>
      <c r="G323" s="84"/>
      <c r="H323" s="84"/>
      <c r="I323" s="130"/>
    </row>
    <row r="324" spans="1:9" ht="15" thickBot="1">
      <c r="A324" s="527" t="s">
        <v>80</v>
      </c>
      <c r="B324" s="528"/>
      <c r="C324" s="528"/>
      <c r="D324" s="528"/>
      <c r="E324" s="528"/>
      <c r="F324" s="528"/>
      <c r="G324" s="528"/>
      <c r="H324" s="529"/>
      <c r="I324" s="261">
        <f>I315+I322</f>
        <v>63753.81998890666</v>
      </c>
    </row>
    <row r="325" spans="1:9">
      <c r="A325" s="93"/>
      <c r="B325" s="94"/>
      <c r="C325" s="94"/>
      <c r="D325" s="94"/>
      <c r="E325" s="94"/>
      <c r="F325" s="94"/>
      <c r="G325" s="94"/>
      <c r="H325" s="94"/>
      <c r="I325" s="129"/>
    </row>
    <row r="326" spans="1:9">
      <c r="A326" s="95"/>
      <c r="B326" s="84"/>
      <c r="C326" s="114" t="s">
        <v>81</v>
      </c>
      <c r="D326" s="114"/>
      <c r="E326" s="114"/>
      <c r="F326" s="114"/>
      <c r="G326" s="84"/>
      <c r="H326" s="84"/>
      <c r="I326" s="130"/>
    </row>
    <row r="327" spans="1:9">
      <c r="A327" s="95"/>
      <c r="B327" s="84"/>
      <c r="C327" s="169" t="s">
        <v>82</v>
      </c>
      <c r="D327" s="169"/>
      <c r="E327" s="169"/>
      <c r="F327" s="169"/>
      <c r="G327" s="84"/>
      <c r="H327" s="84"/>
      <c r="I327" s="130"/>
    </row>
    <row r="328" spans="1:9">
      <c r="A328" s="95"/>
      <c r="B328" s="84"/>
      <c r="C328" s="169" t="s">
        <v>83</v>
      </c>
      <c r="D328" s="169"/>
      <c r="E328" s="169"/>
      <c r="F328" s="169"/>
      <c r="G328" s="84"/>
      <c r="H328" s="84"/>
      <c r="I328" s="130"/>
    </row>
    <row r="329" spans="1:9">
      <c r="A329" s="95"/>
      <c r="B329" s="84"/>
      <c r="C329" s="169" t="s">
        <v>84</v>
      </c>
      <c r="D329" s="169"/>
      <c r="E329" s="169"/>
      <c r="F329" s="169"/>
      <c r="G329" s="84"/>
      <c r="H329" s="84"/>
      <c r="I329" s="130"/>
    </row>
    <row r="330" spans="1:9" ht="15" thickBot="1">
      <c r="A330" s="163"/>
      <c r="B330" s="105"/>
      <c r="C330" s="105"/>
      <c r="D330" s="105"/>
      <c r="E330" s="105"/>
      <c r="F330" s="105"/>
      <c r="G330" s="105"/>
      <c r="H330" s="105"/>
      <c r="I330" s="164"/>
    </row>
    <row r="331" spans="1:9">
      <c r="A331" s="728"/>
      <c r="B331" s="728"/>
      <c r="C331" s="728"/>
      <c r="D331" s="728"/>
      <c r="E331" s="728"/>
      <c r="F331" s="728"/>
      <c r="G331" s="728"/>
      <c r="H331" s="728"/>
      <c r="I331" s="728"/>
    </row>
    <row r="333" spans="1:9">
      <c r="A333" s="115"/>
      <c r="B333" s="115"/>
      <c r="C333" s="115"/>
      <c r="D333" s="115"/>
      <c r="E333" s="115"/>
      <c r="F333" s="115"/>
      <c r="G333" s="115"/>
      <c r="H333" s="115"/>
      <c r="I333" s="115"/>
    </row>
    <row r="334" spans="1:9">
      <c r="A334" s="595" t="s">
        <v>0</v>
      </c>
      <c r="B334" s="596"/>
      <c r="C334" s="596"/>
      <c r="D334" s="596"/>
      <c r="E334" s="596"/>
      <c r="F334" s="596"/>
      <c r="G334" s="596"/>
      <c r="H334" s="596"/>
      <c r="I334" s="597"/>
    </row>
    <row r="335" spans="1:9">
      <c r="A335" s="598" t="s">
        <v>1</v>
      </c>
      <c r="B335" s="599"/>
      <c r="C335" s="599"/>
      <c r="D335" s="599"/>
      <c r="E335" s="599"/>
      <c r="F335" s="599"/>
      <c r="G335" s="599"/>
      <c r="H335" s="599"/>
      <c r="I335" s="600"/>
    </row>
    <row r="336" spans="1:9">
      <c r="A336" s="78"/>
      <c r="B336" s="78"/>
      <c r="C336" s="78"/>
      <c r="D336" s="78"/>
      <c r="E336" s="78"/>
      <c r="F336" s="42"/>
      <c r="G336" s="42"/>
      <c r="H336" s="1"/>
      <c r="I336" s="121"/>
    </row>
    <row r="337" spans="1:9">
      <c r="A337" s="601" t="s">
        <v>38</v>
      </c>
      <c r="B337" s="602"/>
      <c r="C337" s="602"/>
      <c r="D337" s="602"/>
      <c r="E337" s="602"/>
      <c r="F337" s="602"/>
      <c r="G337" s="602"/>
      <c r="H337" s="602"/>
      <c r="I337" s="603"/>
    </row>
    <row r="338" spans="1:9" ht="15" thickBot="1">
      <c r="A338" s="84"/>
      <c r="B338" s="84"/>
      <c r="C338" s="84"/>
      <c r="D338" s="84"/>
      <c r="E338" s="84"/>
      <c r="F338" s="84"/>
      <c r="G338" s="84"/>
      <c r="H338" s="84"/>
      <c r="I338" s="122"/>
    </row>
    <row r="339" spans="1:9">
      <c r="A339" s="604"/>
      <c r="B339" s="607" t="s">
        <v>86</v>
      </c>
      <c r="C339" s="608"/>
      <c r="D339" s="608"/>
      <c r="E339" s="609"/>
      <c r="F339" s="610"/>
      <c r="G339" s="611"/>
      <c r="H339" s="611"/>
      <c r="I339" s="612"/>
    </row>
    <row r="340" spans="1:9">
      <c r="A340" s="605"/>
      <c r="B340" s="613"/>
      <c r="C340" s="614"/>
      <c r="D340" s="614"/>
      <c r="E340" s="615"/>
      <c r="F340" s="616" t="s">
        <v>39</v>
      </c>
      <c r="G340" s="618"/>
      <c r="H340" s="619"/>
      <c r="I340" s="620"/>
    </row>
    <row r="341" spans="1:9">
      <c r="A341" s="605"/>
      <c r="B341" s="613" t="s">
        <v>40</v>
      </c>
      <c r="C341" s="614"/>
      <c r="D341" s="614"/>
      <c r="E341" s="615"/>
      <c r="F341" s="617"/>
      <c r="G341" s="621"/>
      <c r="H341" s="622"/>
      <c r="I341" s="623"/>
    </row>
    <row r="342" spans="1:9">
      <c r="A342" s="605"/>
      <c r="B342" s="613" t="s">
        <v>41</v>
      </c>
      <c r="C342" s="614"/>
      <c r="D342" s="614"/>
      <c r="E342" s="615"/>
      <c r="F342" s="616" t="s">
        <v>42</v>
      </c>
      <c r="G342" s="616">
        <v>1</v>
      </c>
      <c r="H342" s="616" t="s">
        <v>43</v>
      </c>
      <c r="I342" s="624">
        <v>1</v>
      </c>
    </row>
    <row r="343" spans="1:9">
      <c r="A343" s="606"/>
      <c r="B343" s="1"/>
      <c r="C343" s="1"/>
      <c r="D343" s="1"/>
      <c r="E343" s="1"/>
      <c r="F343" s="617"/>
      <c r="G343" s="617"/>
      <c r="H343" s="617"/>
      <c r="I343" s="625"/>
    </row>
    <row r="344" spans="1:9" ht="15" thickBot="1">
      <c r="A344" s="205"/>
      <c r="B344" s="206"/>
      <c r="C344" s="206"/>
      <c r="D344" s="206"/>
      <c r="E344" s="206"/>
      <c r="F344" s="206"/>
      <c r="G344" s="120"/>
      <c r="H344" s="120"/>
      <c r="I344" s="123"/>
    </row>
    <row r="345" spans="1:9">
      <c r="A345" s="566"/>
      <c r="B345" s="567"/>
      <c r="C345" s="567"/>
      <c r="D345" s="567"/>
      <c r="E345" s="568"/>
      <c r="F345" s="572" t="s">
        <v>44</v>
      </c>
      <c r="G345" s="86" t="s">
        <v>45</v>
      </c>
      <c r="H345" s="86" t="s">
        <v>46</v>
      </c>
      <c r="I345" s="124" t="s">
        <v>47</v>
      </c>
    </row>
    <row r="346" spans="1:9">
      <c r="A346" s="569"/>
      <c r="B346" s="570"/>
      <c r="C346" s="570"/>
      <c r="D346" s="570"/>
      <c r="E346" s="571"/>
      <c r="F346" s="573"/>
      <c r="G346" s="90">
        <v>22</v>
      </c>
      <c r="H346" s="90">
        <v>4</v>
      </c>
      <c r="I346" s="125">
        <v>24</v>
      </c>
    </row>
    <row r="347" spans="1:9">
      <c r="A347" s="574" t="s">
        <v>48</v>
      </c>
      <c r="B347" s="575"/>
      <c r="C347" s="88" t="s">
        <v>49</v>
      </c>
      <c r="D347" s="84"/>
      <c r="E347" s="88"/>
      <c r="F347" s="89"/>
      <c r="G347" s="84"/>
      <c r="H347" s="84"/>
      <c r="I347" s="126"/>
    </row>
    <row r="348" spans="1:9">
      <c r="A348" s="91"/>
      <c r="B348" s="92"/>
      <c r="C348" s="92"/>
      <c r="D348" s="92"/>
      <c r="E348" s="92"/>
      <c r="F348" s="92"/>
      <c r="G348" s="92"/>
      <c r="H348" s="92"/>
      <c r="I348" s="127"/>
    </row>
    <row r="349" spans="1:9" ht="15" thickBot="1">
      <c r="A349" s="137"/>
      <c r="B349" s="138"/>
      <c r="C349" s="138"/>
      <c r="D349" s="138"/>
      <c r="E349" s="138"/>
      <c r="F349" s="138"/>
      <c r="G349" s="138"/>
      <c r="H349" s="138"/>
      <c r="I349" s="128"/>
    </row>
    <row r="350" spans="1:9" ht="15" thickBot="1">
      <c r="A350" s="93"/>
      <c r="B350" s="94"/>
      <c r="C350" s="84"/>
      <c r="D350" s="84"/>
      <c r="E350" s="94"/>
      <c r="F350" s="94"/>
      <c r="G350" s="94"/>
      <c r="H350" s="94"/>
      <c r="I350" s="129"/>
    </row>
    <row r="351" spans="1:9" ht="15" thickBot="1">
      <c r="A351" s="576" t="s">
        <v>50</v>
      </c>
      <c r="B351" s="577"/>
      <c r="C351" s="577"/>
      <c r="D351" s="577"/>
      <c r="E351" s="577"/>
      <c r="F351" s="577"/>
      <c r="G351" s="577"/>
      <c r="H351" s="577"/>
      <c r="I351" s="578"/>
    </row>
    <row r="352" spans="1:9">
      <c r="A352" s="244" t="s">
        <v>51</v>
      </c>
      <c r="B352" s="544" t="s">
        <v>7</v>
      </c>
      <c r="C352" s="545"/>
      <c r="D352" s="545"/>
      <c r="E352" s="545"/>
      <c r="F352" s="579"/>
      <c r="G352" s="580" t="s">
        <v>52</v>
      </c>
      <c r="H352" s="581"/>
      <c r="I352" s="247" t="s">
        <v>9</v>
      </c>
    </row>
    <row r="353" spans="1:9" ht="15" thickBot="1">
      <c r="A353" s="248" t="str">
        <f>'Presupuesto Oficial'!B19</f>
        <v>2.3</v>
      </c>
      <c r="B353" s="582" t="str">
        <f>'Presupuesto Oficial'!E19</f>
        <v>Pañete impermeabilizado para muro 1:3</v>
      </c>
      <c r="C353" s="583"/>
      <c r="D353" s="583"/>
      <c r="E353" s="583"/>
      <c r="F353" s="584"/>
      <c r="G353" s="585" t="s">
        <v>112</v>
      </c>
      <c r="H353" s="586"/>
      <c r="I353" s="249">
        <v>1</v>
      </c>
    </row>
    <row r="354" spans="1:9" ht="15" thickBot="1">
      <c r="A354" s="538" t="s">
        <v>53</v>
      </c>
      <c r="B354" s="539"/>
      <c r="C354" s="539"/>
      <c r="D354" s="539"/>
      <c r="E354" s="539"/>
      <c r="F354" s="539"/>
      <c r="G354" s="539"/>
      <c r="H354" s="539"/>
      <c r="I354" s="540"/>
    </row>
    <row r="355" spans="1:9">
      <c r="A355" s="544" t="s">
        <v>7</v>
      </c>
      <c r="B355" s="545"/>
      <c r="C355" s="250"/>
      <c r="D355" s="587" t="s">
        <v>55</v>
      </c>
      <c r="E355" s="588"/>
      <c r="F355" s="251" t="s">
        <v>56</v>
      </c>
      <c r="G355" s="547" t="s">
        <v>57</v>
      </c>
      <c r="H355" s="546"/>
      <c r="I355" s="253" t="s">
        <v>58</v>
      </c>
    </row>
    <row r="356" spans="1:9">
      <c r="A356" s="515" t="s">
        <v>217</v>
      </c>
      <c r="B356" s="516"/>
      <c r="C356" s="170"/>
      <c r="D356" s="589"/>
      <c r="E356" s="530"/>
      <c r="F356" s="208">
        <v>20000</v>
      </c>
      <c r="G356" s="590">
        <v>0.1</v>
      </c>
      <c r="H356" s="591"/>
      <c r="I356" s="209">
        <f>F356*G356</f>
        <v>2000</v>
      </c>
    </row>
    <row r="357" spans="1:9" ht="15" thickBot="1">
      <c r="A357" s="533"/>
      <c r="B357" s="534"/>
      <c r="C357" s="171"/>
      <c r="D357" s="592"/>
      <c r="E357" s="535"/>
      <c r="F357" s="210"/>
      <c r="G357" s="593"/>
      <c r="H357" s="594"/>
      <c r="I357" s="209"/>
    </row>
    <row r="358" spans="1:9" ht="15" thickBot="1">
      <c r="A358" s="524" t="s">
        <v>59</v>
      </c>
      <c r="B358" s="525"/>
      <c r="C358" s="525"/>
      <c r="D358" s="525"/>
      <c r="E358" s="525"/>
      <c r="F358" s="525"/>
      <c r="G358" s="525"/>
      <c r="H358" s="526"/>
      <c r="I358" s="142">
        <f>I356</f>
        <v>2000</v>
      </c>
    </row>
    <row r="359" spans="1:9">
      <c r="A359" s="538" t="s">
        <v>60</v>
      </c>
      <c r="B359" s="539"/>
      <c r="C359" s="539"/>
      <c r="D359" s="539"/>
      <c r="E359" s="539"/>
      <c r="F359" s="539"/>
      <c r="G359" s="539"/>
      <c r="H359" s="539"/>
      <c r="I359" s="540"/>
    </row>
    <row r="360" spans="1:9" ht="15" thickBot="1">
      <c r="A360" s="541"/>
      <c r="B360" s="542"/>
      <c r="C360" s="542"/>
      <c r="D360" s="542"/>
      <c r="E360" s="542"/>
      <c r="F360" s="542"/>
      <c r="G360" s="542"/>
      <c r="H360" s="542"/>
      <c r="I360" s="543"/>
    </row>
    <row r="361" spans="1:9">
      <c r="A361" s="544" t="s">
        <v>7</v>
      </c>
      <c r="B361" s="545"/>
      <c r="C361" s="545"/>
      <c r="D361" s="546"/>
      <c r="E361" s="254" t="s">
        <v>52</v>
      </c>
      <c r="F361" s="251" t="s">
        <v>9</v>
      </c>
      <c r="G361" s="547" t="s">
        <v>61</v>
      </c>
      <c r="H361" s="546"/>
      <c r="I361" s="253" t="s">
        <v>58</v>
      </c>
    </row>
    <row r="362" spans="1:9">
      <c r="A362" s="550" t="s">
        <v>99</v>
      </c>
      <c r="B362" s="551"/>
      <c r="C362" s="551"/>
      <c r="D362" s="552"/>
      <c r="E362" s="211" t="s">
        <v>96</v>
      </c>
      <c r="F362" s="212">
        <f>1*1*0.03</f>
        <v>0.03</v>
      </c>
      <c r="G362" s="553">
        <f>I977</f>
        <v>433605.44</v>
      </c>
      <c r="H362" s="554"/>
      <c r="I362" s="209">
        <f>G362*F362</f>
        <v>13008.163199999999</v>
      </c>
    </row>
    <row r="363" spans="1:9">
      <c r="A363" s="550" t="s">
        <v>218</v>
      </c>
      <c r="B363" s="551"/>
      <c r="C363" s="551"/>
      <c r="D363" s="552"/>
      <c r="E363" s="211" t="s">
        <v>162</v>
      </c>
      <c r="F363" s="212">
        <v>0.2</v>
      </c>
      <c r="G363" s="553">
        <v>25000</v>
      </c>
      <c r="H363" s="554"/>
      <c r="I363" s="209">
        <f>G363*F363</f>
        <v>5000</v>
      </c>
    </row>
    <row r="364" spans="1:9">
      <c r="A364" s="550"/>
      <c r="B364" s="551"/>
      <c r="C364" s="551"/>
      <c r="D364" s="552"/>
      <c r="E364" s="216"/>
      <c r="F364" s="212"/>
      <c r="G364" s="664"/>
      <c r="H364" s="665"/>
      <c r="I364" s="209"/>
    </row>
    <row r="365" spans="1:9">
      <c r="A365" s="550"/>
      <c r="B365" s="551"/>
      <c r="C365" s="551"/>
      <c r="D365" s="552"/>
      <c r="E365" s="216"/>
      <c r="F365" s="212"/>
      <c r="G365" s="664"/>
      <c r="H365" s="665"/>
      <c r="I365" s="209"/>
    </row>
    <row r="366" spans="1:9" ht="15" thickBot="1">
      <c r="A366" s="666"/>
      <c r="B366" s="667"/>
      <c r="C366" s="667"/>
      <c r="D366" s="668"/>
      <c r="E366" s="669"/>
      <c r="F366" s="670"/>
      <c r="G366" s="671"/>
      <c r="H366" s="672"/>
      <c r="I366" s="209">
        <f>G366*F366</f>
        <v>0</v>
      </c>
    </row>
    <row r="367" spans="1:9" ht="15" thickBot="1">
      <c r="A367" s="271" t="s">
        <v>59</v>
      </c>
      <c r="B367" s="272"/>
      <c r="C367" s="272"/>
      <c r="D367" s="272"/>
      <c r="E367" s="272"/>
      <c r="F367" s="272"/>
      <c r="G367" s="272"/>
      <c r="H367" s="273"/>
      <c r="I367" s="220">
        <f>SUM(I362:I366)</f>
        <v>18008.163199999999</v>
      </c>
    </row>
    <row r="368" spans="1:9">
      <c r="A368" s="241" t="s">
        <v>62</v>
      </c>
      <c r="B368" s="242"/>
      <c r="C368" s="242"/>
      <c r="D368" s="242"/>
      <c r="E368" s="242"/>
      <c r="F368" s="242"/>
      <c r="G368" s="242"/>
      <c r="H368" s="242"/>
      <c r="I368" s="243"/>
    </row>
    <row r="369" spans="1:9" ht="15" thickBot="1">
      <c r="A369" s="541"/>
      <c r="B369" s="542"/>
      <c r="C369" s="542"/>
      <c r="D369" s="186"/>
      <c r="E369" s="186"/>
      <c r="F369" s="186"/>
      <c r="G369" s="542"/>
      <c r="H369" s="542"/>
      <c r="I369" s="187"/>
    </row>
    <row r="370" spans="1:9" ht="28">
      <c r="A370" s="544" t="s">
        <v>136</v>
      </c>
      <c r="B370" s="545"/>
      <c r="C370" s="546"/>
      <c r="D370" s="251" t="s">
        <v>64</v>
      </c>
      <c r="E370" s="255" t="s">
        <v>65</v>
      </c>
      <c r="F370" s="256" t="s">
        <v>101</v>
      </c>
      <c r="G370" s="547" t="s">
        <v>66</v>
      </c>
      <c r="H370" s="546"/>
      <c r="I370" s="253" t="s">
        <v>58</v>
      </c>
    </row>
    <row r="371" spans="1:9">
      <c r="A371" s="515"/>
      <c r="B371" s="516"/>
      <c r="C371" s="530"/>
      <c r="D371" s="102"/>
      <c r="E371" s="103"/>
      <c r="F371" s="102"/>
      <c r="G371" s="531"/>
      <c r="H371" s="532"/>
      <c r="I371" s="209">
        <f>G371*F371</f>
        <v>0</v>
      </c>
    </row>
    <row r="372" spans="1:9" ht="15" thickBot="1">
      <c r="A372" s="533"/>
      <c r="B372" s="534"/>
      <c r="C372" s="534"/>
      <c r="D372" s="534"/>
      <c r="E372" s="534"/>
      <c r="F372" s="534"/>
      <c r="G372" s="534"/>
      <c r="H372" s="535"/>
      <c r="I372" s="221"/>
    </row>
    <row r="373" spans="1:9" ht="15" thickBot="1">
      <c r="A373" s="271" t="s">
        <v>59</v>
      </c>
      <c r="B373" s="272"/>
      <c r="C373" s="272"/>
      <c r="D373" s="272"/>
      <c r="E373" s="272"/>
      <c r="F373" s="272"/>
      <c r="G373" s="272"/>
      <c r="H373" s="273"/>
      <c r="I373" s="142">
        <f>I371</f>
        <v>0</v>
      </c>
    </row>
    <row r="374" spans="1:9">
      <c r="A374" s="241" t="s">
        <v>67</v>
      </c>
      <c r="B374" s="242"/>
      <c r="C374" s="242"/>
      <c r="D374" s="242"/>
      <c r="E374" s="242"/>
      <c r="F374" s="242"/>
      <c r="G374" s="242"/>
      <c r="H374" s="242"/>
      <c r="I374" s="243"/>
    </row>
    <row r="375" spans="1:9" ht="15" thickBot="1">
      <c r="A375" s="541"/>
      <c r="B375" s="542"/>
      <c r="C375" s="542"/>
      <c r="D375" s="186"/>
      <c r="E375" s="186"/>
      <c r="F375" s="186"/>
      <c r="G375" s="542"/>
      <c r="H375" s="542"/>
      <c r="I375" s="187"/>
    </row>
    <row r="376" spans="1:9" ht="28">
      <c r="A376" s="544" t="s">
        <v>68</v>
      </c>
      <c r="B376" s="545"/>
      <c r="C376" s="252"/>
      <c r="D376" s="251" t="s">
        <v>69</v>
      </c>
      <c r="E376" s="255" t="s">
        <v>70</v>
      </c>
      <c r="F376" s="251" t="s">
        <v>71</v>
      </c>
      <c r="G376" s="547" t="s">
        <v>57</v>
      </c>
      <c r="H376" s="546"/>
      <c r="I376" s="253" t="s">
        <v>58</v>
      </c>
    </row>
    <row r="377" spans="1:9">
      <c r="A377" s="106"/>
      <c r="B377" s="152"/>
      <c r="C377" s="152"/>
      <c r="D377" s="222"/>
      <c r="E377" s="108"/>
      <c r="F377" s="109"/>
      <c r="G377" s="548"/>
      <c r="H377" s="549"/>
      <c r="I377" s="223"/>
    </row>
    <row r="378" spans="1:9">
      <c r="A378" s="106" t="s">
        <v>116</v>
      </c>
      <c r="B378" s="152"/>
      <c r="C378" s="152"/>
      <c r="D378" s="224" t="s">
        <v>117</v>
      </c>
      <c r="E378" s="1"/>
      <c r="F378" s="225">
        <v>60000</v>
      </c>
      <c r="G378" s="548">
        <v>0.3</v>
      </c>
      <c r="H378" s="549"/>
      <c r="I378" s="223">
        <f>F378*G378</f>
        <v>18000</v>
      </c>
    </row>
    <row r="379" spans="1:9">
      <c r="A379" s="679"/>
      <c r="B379" s="680"/>
      <c r="C379" s="680"/>
      <c r="D379" s="222"/>
      <c r="E379" s="108"/>
      <c r="F379" s="109"/>
      <c r="G379" s="531"/>
      <c r="H379" s="532"/>
      <c r="I379" s="223"/>
    </row>
    <row r="380" spans="1:9" ht="15" thickBot="1">
      <c r="A380" s="533"/>
      <c r="B380" s="534"/>
      <c r="C380" s="535"/>
      <c r="D380" s="674"/>
      <c r="E380" s="675"/>
      <c r="F380" s="674"/>
      <c r="G380" s="536"/>
      <c r="H380" s="537"/>
      <c r="I380" s="221"/>
    </row>
    <row r="381" spans="1:9" ht="15" thickBot="1">
      <c r="A381" s="176" t="s">
        <v>59</v>
      </c>
      <c r="B381" s="177"/>
      <c r="C381" s="177"/>
      <c r="D381" s="177"/>
      <c r="E381" s="177"/>
      <c r="F381" s="177"/>
      <c r="G381" s="177"/>
      <c r="H381" s="178"/>
      <c r="I381" s="226">
        <f>I378</f>
        <v>18000</v>
      </c>
    </row>
    <row r="382" spans="1:9" ht="15" thickBot="1">
      <c r="A382" s="630"/>
      <c r="B382" s="631"/>
      <c r="C382" s="631"/>
      <c r="D382" s="631"/>
      <c r="E382" s="631"/>
      <c r="F382" s="631"/>
      <c r="G382" s="631"/>
      <c r="H382" s="631"/>
      <c r="I382" s="130"/>
    </row>
    <row r="383" spans="1:9" ht="15" thickBot="1">
      <c r="A383" s="263" t="s">
        <v>72</v>
      </c>
      <c r="B383" s="264"/>
      <c r="C383" s="264"/>
      <c r="D383" s="264"/>
      <c r="E383" s="264"/>
      <c r="F383" s="264"/>
      <c r="G383" s="264"/>
      <c r="H383" s="265"/>
      <c r="I383" s="266">
        <f>I358+I367+I373+I381</f>
        <v>38008.163199999995</v>
      </c>
    </row>
    <row r="384" spans="1:9" ht="15" thickBot="1">
      <c r="A384" s="267"/>
      <c r="B384" s="268"/>
      <c r="C384" s="268"/>
      <c r="D384" s="268"/>
      <c r="E384" s="268"/>
      <c r="F384" s="268"/>
      <c r="G384" s="268"/>
      <c r="H384" s="268"/>
      <c r="I384" s="269"/>
    </row>
    <row r="385" spans="1:9">
      <c r="A385" s="241" t="s">
        <v>73</v>
      </c>
      <c r="B385" s="242"/>
      <c r="C385" s="242"/>
      <c r="D385" s="242"/>
      <c r="E385" s="242"/>
      <c r="F385" s="242"/>
      <c r="G385" s="242"/>
      <c r="H385" s="242"/>
      <c r="I385" s="243"/>
    </row>
    <row r="386" spans="1:9" ht="15" thickBot="1">
      <c r="A386" s="541"/>
      <c r="B386" s="542"/>
      <c r="C386" s="542"/>
      <c r="D386" s="186"/>
      <c r="E386" s="186"/>
      <c r="F386" s="186"/>
      <c r="G386" s="542"/>
      <c r="H386" s="542"/>
      <c r="I386" s="187"/>
    </row>
    <row r="387" spans="1:9">
      <c r="A387" s="544" t="s">
        <v>74</v>
      </c>
      <c r="B387" s="545"/>
      <c r="C387" s="545"/>
      <c r="D387" s="255"/>
      <c r="E387" s="252"/>
      <c r="F387" s="251" t="s">
        <v>75</v>
      </c>
      <c r="G387" s="547" t="s">
        <v>76</v>
      </c>
      <c r="H387" s="546"/>
      <c r="I387" s="253"/>
    </row>
    <row r="388" spans="1:9">
      <c r="A388" s="188" t="s">
        <v>77</v>
      </c>
      <c r="B388" s="169"/>
      <c r="C388" s="169"/>
      <c r="D388" s="227"/>
      <c r="E388" s="112"/>
      <c r="F388" s="113">
        <v>0.24</v>
      </c>
      <c r="G388" s="517">
        <f>I383*F388</f>
        <v>9121.9591679999994</v>
      </c>
      <c r="H388" s="518"/>
      <c r="I388" s="209"/>
    </row>
    <row r="389" spans="1:9">
      <c r="A389" s="673" t="s">
        <v>78</v>
      </c>
      <c r="B389" s="589"/>
      <c r="C389" s="516"/>
      <c r="D389" s="516"/>
      <c r="E389" s="530"/>
      <c r="F389" s="113">
        <v>0.02</v>
      </c>
      <c r="G389" s="517">
        <f>I383*F389</f>
        <v>760.16326399999991</v>
      </c>
      <c r="H389" s="518"/>
      <c r="I389" s="209"/>
    </row>
    <row r="390" spans="1:9" ht="15" thickBot="1">
      <c r="A390" s="137" t="s">
        <v>79</v>
      </c>
      <c r="B390" s="138"/>
      <c r="C390" s="138"/>
      <c r="D390" s="138"/>
      <c r="E390" s="171"/>
      <c r="F390" s="274">
        <v>0.04</v>
      </c>
      <c r="G390" s="275">
        <f>I383*F390</f>
        <v>1520.3265279999998</v>
      </c>
      <c r="H390" s="276"/>
      <c r="I390" s="209"/>
    </row>
    <row r="391" spans="1:9" ht="15" thickBot="1">
      <c r="A391" s="176" t="s">
        <v>59</v>
      </c>
      <c r="B391" s="177"/>
      <c r="C391" s="177"/>
      <c r="D391" s="177"/>
      <c r="E391" s="177"/>
      <c r="F391" s="177"/>
      <c r="G391" s="177"/>
      <c r="H391" s="178"/>
      <c r="I391" s="149">
        <f>G388+G389+G390</f>
        <v>11402.44896</v>
      </c>
    </row>
    <row r="392" spans="1:9" ht="15" thickBot="1">
      <c r="A392" s="630"/>
      <c r="B392" s="631"/>
      <c r="C392" s="631"/>
      <c r="D392" s="631"/>
      <c r="E392" s="631"/>
      <c r="F392" s="631"/>
      <c r="G392" s="631"/>
      <c r="H392" s="631"/>
      <c r="I392" s="130"/>
    </row>
    <row r="393" spans="1:9" ht="15" thickBot="1">
      <c r="A393" s="676" t="s">
        <v>80</v>
      </c>
      <c r="B393" s="677"/>
      <c r="C393" s="677"/>
      <c r="D393" s="677"/>
      <c r="E393" s="677"/>
      <c r="F393" s="677"/>
      <c r="G393" s="677"/>
      <c r="H393" s="678"/>
      <c r="I393" s="261">
        <f>I383+I391</f>
        <v>49410.612159999997</v>
      </c>
    </row>
    <row r="394" spans="1:9">
      <c r="A394" s="93"/>
      <c r="B394" s="94"/>
      <c r="C394" s="94"/>
      <c r="D394" s="94"/>
      <c r="E394" s="94"/>
      <c r="F394" s="94"/>
      <c r="G394" s="94"/>
      <c r="H394" s="94"/>
      <c r="I394" s="129"/>
    </row>
    <row r="395" spans="1:9">
      <c r="A395" s="95"/>
      <c r="B395" s="84"/>
      <c r="C395" s="114" t="s">
        <v>81</v>
      </c>
      <c r="D395" s="114"/>
      <c r="E395" s="114"/>
      <c r="F395" s="114"/>
      <c r="G395" s="84"/>
      <c r="H395" s="84"/>
      <c r="I395" s="130"/>
    </row>
    <row r="396" spans="1:9">
      <c r="A396" s="95"/>
      <c r="B396" s="84"/>
      <c r="C396" s="169" t="s">
        <v>82</v>
      </c>
      <c r="D396" s="169"/>
      <c r="E396" s="169"/>
      <c r="F396" s="169"/>
      <c r="G396" s="84"/>
      <c r="H396" s="84"/>
      <c r="I396" s="130"/>
    </row>
    <row r="397" spans="1:9">
      <c r="A397" s="630"/>
      <c r="B397" s="631"/>
      <c r="C397" s="516" t="s">
        <v>83</v>
      </c>
      <c r="D397" s="516"/>
      <c r="E397" s="516"/>
      <c r="F397" s="516"/>
      <c r="G397" s="631"/>
      <c r="H397" s="631"/>
      <c r="I397" s="632"/>
    </row>
    <row r="398" spans="1:9">
      <c r="A398" s="95"/>
      <c r="B398" s="84"/>
      <c r="C398" s="169" t="s">
        <v>84</v>
      </c>
      <c r="D398" s="169"/>
      <c r="E398" s="169"/>
      <c r="F398" s="169"/>
      <c r="G398" s="84"/>
      <c r="H398" s="84"/>
      <c r="I398" s="130"/>
    </row>
    <row r="399" spans="1:9" ht="15" thickBot="1">
      <c r="A399" s="163"/>
      <c r="B399" s="105"/>
      <c r="C399" s="105"/>
      <c r="D399" s="105"/>
      <c r="E399" s="105"/>
      <c r="F399" s="105"/>
      <c r="G399" s="105"/>
      <c r="H399" s="105"/>
      <c r="I399" s="164"/>
    </row>
    <row r="400" spans="1:9">
      <c r="A400" s="84"/>
      <c r="B400" s="84"/>
      <c r="C400" s="84"/>
      <c r="D400" s="84"/>
      <c r="E400" s="84"/>
      <c r="F400" s="84"/>
      <c r="G400" s="84"/>
      <c r="H400" s="84"/>
      <c r="I400" s="122"/>
    </row>
    <row r="401" spans="1:9">
      <c r="A401" s="634" t="s">
        <v>0</v>
      </c>
      <c r="B401" s="634"/>
      <c r="C401" s="634"/>
      <c r="D401" s="634"/>
      <c r="E401" s="634"/>
      <c r="F401" s="634"/>
      <c r="G401" s="634"/>
      <c r="H401" s="634"/>
      <c r="I401" s="634"/>
    </row>
    <row r="402" spans="1:9">
      <c r="A402" s="204" t="s">
        <v>1</v>
      </c>
      <c r="B402" s="204"/>
      <c r="C402" s="204"/>
      <c r="D402" s="204"/>
      <c r="E402" s="204"/>
      <c r="F402" s="204"/>
      <c r="G402" s="204"/>
      <c r="H402" s="204"/>
      <c r="I402" s="204"/>
    </row>
    <row r="403" spans="1:9">
      <c r="A403" s="715"/>
      <c r="B403" s="715"/>
      <c r="C403" s="715"/>
      <c r="D403" s="715"/>
      <c r="E403" s="715"/>
      <c r="F403" s="716"/>
      <c r="G403" s="716"/>
      <c r="H403" s="682"/>
      <c r="I403" s="717"/>
    </row>
    <row r="404" spans="1:9" ht="15" thickBot="1">
      <c r="A404" s="631"/>
      <c r="B404" s="631"/>
      <c r="C404" s="631"/>
      <c r="D404" s="631"/>
      <c r="E404" s="631"/>
      <c r="F404" s="631"/>
      <c r="G404" s="631"/>
      <c r="H404" s="631"/>
      <c r="I404" s="714"/>
    </row>
    <row r="405" spans="1:9">
      <c r="A405" s="515" t="s">
        <v>77</v>
      </c>
      <c r="B405" s="516"/>
      <c r="C405" s="608"/>
      <c r="D405" s="608"/>
      <c r="E405" s="609"/>
      <c r="F405" s="644"/>
      <c r="G405" s="645"/>
      <c r="H405" s="645"/>
      <c r="I405" s="646"/>
    </row>
    <row r="406" spans="1:9">
      <c r="A406" s="605"/>
      <c r="B406" s="613"/>
      <c r="C406" s="614"/>
      <c r="D406" s="614"/>
      <c r="E406" s="615"/>
      <c r="F406" s="616" t="s">
        <v>39</v>
      </c>
      <c r="G406" s="618"/>
      <c r="H406" s="619"/>
      <c r="I406" s="620"/>
    </row>
    <row r="407" spans="1:9">
      <c r="A407" s="605"/>
      <c r="B407" s="613" t="s">
        <v>40</v>
      </c>
      <c r="C407" s="614"/>
      <c r="D407" s="614"/>
      <c r="E407" s="615"/>
      <c r="F407" s="573"/>
      <c r="G407" s="647"/>
      <c r="H407" s="648"/>
      <c r="I407" s="649"/>
    </row>
    <row r="408" spans="1:9">
      <c r="A408" s="605"/>
      <c r="B408" s="196" t="s">
        <v>41</v>
      </c>
      <c r="C408" s="88"/>
      <c r="D408" s="88"/>
      <c r="E408" s="197"/>
      <c r="F408" s="616" t="s">
        <v>42</v>
      </c>
      <c r="G408" s="616">
        <v>1</v>
      </c>
      <c r="H408" s="616" t="s">
        <v>43</v>
      </c>
      <c r="I408" s="624">
        <v>1</v>
      </c>
    </row>
    <row r="409" spans="1:9">
      <c r="A409" s="195"/>
      <c r="B409" s="1"/>
      <c r="C409" s="1"/>
      <c r="D409" s="1"/>
      <c r="E409" s="1"/>
      <c r="F409" s="198"/>
      <c r="G409" s="198"/>
      <c r="H409" s="198"/>
      <c r="I409" s="199"/>
    </row>
    <row r="410" spans="1:9" ht="15" thickBot="1">
      <c r="A410" s="710"/>
      <c r="B410" s="711"/>
      <c r="C410" s="711"/>
      <c r="D410" s="711"/>
      <c r="E410" s="711"/>
      <c r="F410" s="711"/>
      <c r="G410" s="120"/>
      <c r="H410" s="120"/>
      <c r="I410" s="123"/>
    </row>
    <row r="411" spans="1:9">
      <c r="A411" s="712" t="s">
        <v>123</v>
      </c>
      <c r="B411" s="712"/>
      <c r="C411" s="712"/>
      <c r="D411" s="712"/>
      <c r="E411" s="712"/>
      <c r="F411" s="656" t="s">
        <v>44</v>
      </c>
      <c r="G411" s="86" t="s">
        <v>45</v>
      </c>
      <c r="H411" s="86" t="s">
        <v>46</v>
      </c>
      <c r="I411" s="124" t="s">
        <v>47</v>
      </c>
    </row>
    <row r="412" spans="1:9">
      <c r="A412" s="236"/>
      <c r="B412" s="236"/>
      <c r="C412" s="236"/>
      <c r="D412" s="236"/>
      <c r="E412" s="236"/>
      <c r="F412" s="207"/>
      <c r="G412" s="90">
        <v>22</v>
      </c>
      <c r="H412" s="90">
        <v>4</v>
      </c>
      <c r="I412" s="125">
        <v>24</v>
      </c>
    </row>
    <row r="413" spans="1:9">
      <c r="A413" s="184" t="s">
        <v>48</v>
      </c>
      <c r="B413" s="200"/>
      <c r="C413" s="88" t="s">
        <v>49</v>
      </c>
      <c r="D413" s="84"/>
      <c r="E413" s="88"/>
      <c r="F413" s="89"/>
      <c r="G413" s="84"/>
      <c r="H413" s="84"/>
      <c r="I413" s="126"/>
    </row>
    <row r="414" spans="1:9">
      <c r="A414" s="91"/>
      <c r="B414" s="92"/>
      <c r="C414" s="92"/>
      <c r="D414" s="92"/>
      <c r="E414" s="92"/>
      <c r="F414" s="92"/>
      <c r="G414" s="92"/>
      <c r="H414" s="92"/>
      <c r="I414" s="127"/>
    </row>
    <row r="415" spans="1:9" ht="15" thickBot="1">
      <c r="A415" s="137"/>
      <c r="B415" s="138"/>
      <c r="C415" s="138"/>
      <c r="D415" s="138"/>
      <c r="E415" s="138"/>
      <c r="F415" s="138"/>
      <c r="G415" s="138"/>
      <c r="H415" s="138"/>
      <c r="I415" s="128"/>
    </row>
    <row r="416" spans="1:9" ht="15" thickBot="1">
      <c r="A416" s="697"/>
      <c r="B416" s="698"/>
      <c r="C416" s="631"/>
      <c r="D416" s="631"/>
      <c r="E416" s="698"/>
      <c r="F416" s="698"/>
      <c r="G416" s="698"/>
      <c r="H416" s="698"/>
      <c r="I416" s="713"/>
    </row>
    <row r="417" spans="1:9" ht="15" thickBot="1">
      <c r="A417" s="192" t="s">
        <v>50</v>
      </c>
      <c r="B417" s="193"/>
      <c r="C417" s="193"/>
      <c r="D417" s="193"/>
      <c r="E417" s="193"/>
      <c r="F417" s="193"/>
      <c r="G417" s="193"/>
      <c r="H417" s="193"/>
      <c r="I417" s="194"/>
    </row>
    <row r="418" spans="1:9">
      <c r="A418" s="244" t="s">
        <v>51</v>
      </c>
      <c r="B418" s="544" t="s">
        <v>7</v>
      </c>
      <c r="C418" s="545"/>
      <c r="D418" s="545"/>
      <c r="E418" s="545"/>
      <c r="F418" s="579"/>
      <c r="G418" s="580" t="s">
        <v>52</v>
      </c>
      <c r="H418" s="581"/>
      <c r="I418" s="247" t="s">
        <v>9</v>
      </c>
    </row>
    <row r="419" spans="1:9" ht="15" thickBot="1">
      <c r="A419" s="248" t="str">
        <f>'Presupuesto Oficial'!B25</f>
        <v>3.3</v>
      </c>
      <c r="B419" s="582" t="str">
        <f>'Presupuesto Oficial'!E25</f>
        <v>Construcción de bordillo en concreto de 3.000 PSI Alto= 0,35, espesor 0.15 cm</v>
      </c>
      <c r="C419" s="583"/>
      <c r="D419" s="583"/>
      <c r="E419" s="583"/>
      <c r="F419" s="584"/>
      <c r="G419" s="585" t="s">
        <v>155</v>
      </c>
      <c r="H419" s="586"/>
      <c r="I419" s="249">
        <v>1</v>
      </c>
    </row>
    <row r="420" spans="1:9" ht="15" thickBot="1">
      <c r="A420" s="181" t="s">
        <v>53</v>
      </c>
      <c r="B420" s="182"/>
      <c r="C420" s="182"/>
      <c r="D420" s="182"/>
      <c r="E420" s="182"/>
      <c r="F420" s="182"/>
      <c r="G420" s="182"/>
      <c r="H420" s="182"/>
      <c r="I420" s="183"/>
    </row>
    <row r="421" spans="1:9">
      <c r="A421" s="723"/>
      <c r="B421" s="724" t="s">
        <v>86</v>
      </c>
      <c r="C421" s="250"/>
      <c r="D421" s="547" t="s">
        <v>55</v>
      </c>
      <c r="E421" s="546"/>
      <c r="F421" s="251" t="s">
        <v>56</v>
      </c>
      <c r="G421" s="547" t="s">
        <v>57</v>
      </c>
      <c r="H421" s="546"/>
      <c r="I421" s="253" t="s">
        <v>58</v>
      </c>
    </row>
    <row r="422" spans="1:9">
      <c r="A422" s="515" t="s">
        <v>94</v>
      </c>
      <c r="B422" s="516"/>
      <c r="C422" s="170"/>
      <c r="D422" s="589"/>
      <c r="E422" s="530"/>
      <c r="F422" s="208">
        <v>200</v>
      </c>
      <c r="G422" s="590">
        <v>1</v>
      </c>
      <c r="H422" s="591"/>
      <c r="I422" s="209">
        <f>F422*G422</f>
        <v>200</v>
      </c>
    </row>
    <row r="423" spans="1:9">
      <c r="A423" s="188" t="s">
        <v>124</v>
      </c>
      <c r="B423" s="169"/>
      <c r="C423" s="170"/>
      <c r="D423" s="589"/>
      <c r="E423" s="530"/>
      <c r="F423" s="208">
        <v>160000</v>
      </c>
      <c r="G423" s="590">
        <v>0.5</v>
      </c>
      <c r="H423" s="591"/>
      <c r="I423" s="209">
        <f>F423*G423</f>
        <v>80000</v>
      </c>
    </row>
    <row r="424" spans="1:9">
      <c r="A424" s="515" t="s">
        <v>125</v>
      </c>
      <c r="B424" s="516"/>
      <c r="C424" s="170"/>
      <c r="D424" s="589"/>
      <c r="E424" s="530"/>
      <c r="F424" s="208">
        <v>120000</v>
      </c>
      <c r="G424" s="590">
        <v>0.5</v>
      </c>
      <c r="H424" s="591"/>
      <c r="I424" s="209">
        <f>F424*G424</f>
        <v>60000</v>
      </c>
    </row>
    <row r="425" spans="1:9" ht="15" thickBot="1">
      <c r="A425" s="743" t="s">
        <v>126</v>
      </c>
      <c r="B425" s="675"/>
      <c r="C425" s="171"/>
      <c r="D425" s="592"/>
      <c r="E425" s="535"/>
      <c r="F425" s="237">
        <v>120000</v>
      </c>
      <c r="G425" s="536">
        <v>0.5</v>
      </c>
      <c r="H425" s="537"/>
      <c r="I425" s="219">
        <f>F425*G425</f>
        <v>60000</v>
      </c>
    </row>
    <row r="426" spans="1:9" ht="15" thickBot="1">
      <c r="A426" s="524" t="s">
        <v>59</v>
      </c>
      <c r="B426" s="525"/>
      <c r="C426" s="177"/>
      <c r="D426" s="525"/>
      <c r="E426" s="525"/>
      <c r="F426" s="177"/>
      <c r="G426" s="525"/>
      <c r="H426" s="526"/>
      <c r="I426" s="142">
        <f>I422+I423+I424+I425</f>
        <v>200200</v>
      </c>
    </row>
    <row r="427" spans="1:9">
      <c r="A427" s="538" t="s">
        <v>60</v>
      </c>
      <c r="B427" s="539"/>
      <c r="C427" s="182"/>
      <c r="D427" s="539"/>
      <c r="E427" s="539"/>
      <c r="F427" s="182"/>
      <c r="G427" s="539"/>
      <c r="H427" s="539"/>
      <c r="I427" s="183"/>
    </row>
    <row r="428" spans="1:9" ht="15" thickBot="1">
      <c r="A428" s="563"/>
      <c r="B428" s="564"/>
      <c r="C428" s="564"/>
      <c r="D428" s="564"/>
      <c r="E428" s="564"/>
      <c r="F428" s="564"/>
      <c r="G428" s="564"/>
      <c r="H428" s="564"/>
      <c r="I428" s="185"/>
    </row>
    <row r="429" spans="1:9" ht="28">
      <c r="A429" s="544" t="s">
        <v>7</v>
      </c>
      <c r="B429" s="545"/>
      <c r="C429" s="255"/>
      <c r="D429" s="252"/>
      <c r="E429" s="254" t="s">
        <v>52</v>
      </c>
      <c r="F429" s="251" t="s">
        <v>9</v>
      </c>
      <c r="G429" s="278" t="s">
        <v>61</v>
      </c>
      <c r="H429" s="279" t="s">
        <v>127</v>
      </c>
      <c r="I429" s="253" t="s">
        <v>58</v>
      </c>
    </row>
    <row r="430" spans="1:9">
      <c r="A430" s="689" t="s">
        <v>128</v>
      </c>
      <c r="B430" s="551"/>
      <c r="C430" s="551"/>
      <c r="D430" s="552"/>
      <c r="E430" s="231" t="s">
        <v>129</v>
      </c>
      <c r="F430" s="232">
        <f>(50*7)*(1*0.15*0.35)</f>
        <v>18.375</v>
      </c>
      <c r="G430" s="725">
        <f>45000/50</f>
        <v>900</v>
      </c>
      <c r="H430" s="726">
        <v>0.05</v>
      </c>
      <c r="I430" s="235">
        <f>(G430*F430)*H430+(G430*F430)</f>
        <v>17364.375</v>
      </c>
    </row>
    <row r="431" spans="1:9">
      <c r="A431" s="238" t="s">
        <v>130</v>
      </c>
      <c r="B431" s="239"/>
      <c r="C431" s="239"/>
      <c r="D431" s="240"/>
      <c r="E431" s="231" t="s">
        <v>96</v>
      </c>
      <c r="F431" s="232">
        <f>0.56*(1*0.15*0.35)</f>
        <v>2.9400000000000003E-2</v>
      </c>
      <c r="G431" s="725">
        <f>900000/8</f>
        <v>112500</v>
      </c>
      <c r="H431" s="726">
        <v>0.05</v>
      </c>
      <c r="I431" s="235">
        <f>(G431*F431)*H431+(G431*F431)</f>
        <v>3472.8750000000005</v>
      </c>
    </row>
    <row r="432" spans="1:9">
      <c r="A432" s="213" t="s">
        <v>131</v>
      </c>
      <c r="B432" s="214"/>
      <c r="C432" s="214"/>
      <c r="D432" s="215"/>
      <c r="E432" s="231" t="s">
        <v>96</v>
      </c>
      <c r="F432" s="232">
        <f>0.84*(1*0.15*0.35)</f>
        <v>4.4099999999999993E-2</v>
      </c>
      <c r="G432" s="725">
        <f>1600000/8</f>
        <v>200000</v>
      </c>
      <c r="H432" s="726">
        <v>0.05</v>
      </c>
      <c r="I432" s="235">
        <f>(G432*F432)*H432+(G432*F432)</f>
        <v>9260.9999999999982</v>
      </c>
    </row>
    <row r="433" spans="1:9" ht="15" thickBot="1">
      <c r="A433" s="533" t="s">
        <v>132</v>
      </c>
      <c r="B433" s="534"/>
      <c r="C433" s="534"/>
      <c r="D433" s="535"/>
      <c r="E433" s="97" t="s">
        <v>133</v>
      </c>
      <c r="F433" s="232">
        <f>165*(1*0.15*0.35)</f>
        <v>8.6624999999999996</v>
      </c>
      <c r="G433" s="745">
        <v>268.39826839826839</v>
      </c>
      <c r="H433" s="746">
        <v>0.05</v>
      </c>
      <c r="I433" s="235">
        <f>(G433*F433)*H433+(G433*F433)</f>
        <v>2441.25</v>
      </c>
    </row>
    <row r="434" spans="1:9" ht="15" thickBot="1">
      <c r="A434" s="524" t="s">
        <v>59</v>
      </c>
      <c r="B434" s="525"/>
      <c r="C434" s="525"/>
      <c r="D434" s="525"/>
      <c r="E434" s="177"/>
      <c r="F434" s="177"/>
      <c r="G434" s="525"/>
      <c r="H434" s="526"/>
      <c r="I434" s="226">
        <f>I430+I431+I432+I433</f>
        <v>32539.5</v>
      </c>
    </row>
    <row r="435" spans="1:9">
      <c r="A435" s="538" t="s">
        <v>62</v>
      </c>
      <c r="B435" s="539"/>
      <c r="C435" s="539"/>
      <c r="D435" s="539"/>
      <c r="E435" s="182"/>
      <c r="F435" s="182"/>
      <c r="G435" s="539"/>
      <c r="H435" s="539"/>
      <c r="I435" s="183"/>
    </row>
    <row r="436" spans="1:9" ht="15" thickBot="1">
      <c r="A436" s="563"/>
      <c r="B436" s="564"/>
      <c r="C436" s="564"/>
      <c r="D436" s="564"/>
      <c r="E436" s="200"/>
      <c r="F436" s="200"/>
      <c r="G436" s="564"/>
      <c r="H436" s="564"/>
      <c r="I436" s="185"/>
    </row>
    <row r="437" spans="1:9" ht="15" thickBot="1">
      <c r="A437" s="544" t="s">
        <v>7</v>
      </c>
      <c r="B437" s="650"/>
      <c r="C437" s="744"/>
      <c r="D437" s="744"/>
      <c r="E437" s="186"/>
      <c r="F437" s="186"/>
      <c r="G437" s="542"/>
      <c r="H437" s="542"/>
      <c r="I437" s="187"/>
    </row>
    <row r="438" spans="1:9" ht="28">
      <c r="A438" s="544" t="s">
        <v>63</v>
      </c>
      <c r="B438" s="545"/>
      <c r="C438" s="545"/>
      <c r="D438" s="692" t="s">
        <v>64</v>
      </c>
      <c r="E438" s="255" t="s">
        <v>65</v>
      </c>
      <c r="F438" s="256" t="s">
        <v>101</v>
      </c>
      <c r="G438" s="547" t="s">
        <v>66</v>
      </c>
      <c r="H438" s="546"/>
      <c r="I438" s="253" t="s">
        <v>58</v>
      </c>
    </row>
    <row r="439" spans="1:9">
      <c r="A439" s="515"/>
      <c r="B439" s="516"/>
      <c r="C439" s="516"/>
      <c r="D439" s="626"/>
      <c r="E439" s="627"/>
      <c r="F439" s="626"/>
      <c r="G439" s="531"/>
      <c r="H439" s="532"/>
      <c r="I439" s="209">
        <f>G439*F439</f>
        <v>0</v>
      </c>
    </row>
    <row r="440" spans="1:9" ht="15" thickBot="1">
      <c r="A440" s="137"/>
      <c r="B440" s="138"/>
      <c r="C440" s="138"/>
      <c r="D440" s="104"/>
      <c r="E440" s="105"/>
      <c r="F440" s="104"/>
      <c r="G440" s="179"/>
      <c r="H440" s="180"/>
      <c r="I440" s="221"/>
    </row>
    <row r="441" spans="1:9" ht="15" thickBot="1">
      <c r="A441" s="524" t="s">
        <v>59</v>
      </c>
      <c r="B441" s="525"/>
      <c r="C441" s="525"/>
      <c r="D441" s="177"/>
      <c r="E441" s="177"/>
      <c r="F441" s="177"/>
      <c r="G441" s="525"/>
      <c r="H441" s="526"/>
      <c r="I441" s="142">
        <f>I439</f>
        <v>0</v>
      </c>
    </row>
    <row r="442" spans="1:9">
      <c r="A442" s="538" t="s">
        <v>67</v>
      </c>
      <c r="B442" s="539"/>
      <c r="C442" s="539"/>
      <c r="D442" s="182"/>
      <c r="E442" s="182"/>
      <c r="F442" s="182"/>
      <c r="G442" s="539"/>
      <c r="H442" s="539"/>
      <c r="I442" s="183"/>
    </row>
    <row r="443" spans="1:9" ht="15" thickBot="1">
      <c r="A443" s="563"/>
      <c r="B443" s="564"/>
      <c r="C443" s="564"/>
      <c r="D443" s="200"/>
      <c r="E443" s="200"/>
      <c r="F443" s="200"/>
      <c r="G443" s="564"/>
      <c r="H443" s="564"/>
      <c r="I443" s="185"/>
    </row>
    <row r="444" spans="1:9">
      <c r="A444" s="544" t="s">
        <v>68</v>
      </c>
      <c r="B444" s="545"/>
      <c r="C444" s="545"/>
      <c r="D444" s="692" t="s">
        <v>69</v>
      </c>
      <c r="E444" s="545" t="s">
        <v>70</v>
      </c>
      <c r="F444" s="692" t="s">
        <v>71</v>
      </c>
      <c r="G444" s="547" t="s">
        <v>57</v>
      </c>
      <c r="H444" s="546"/>
      <c r="I444" s="253" t="s">
        <v>58</v>
      </c>
    </row>
    <row r="445" spans="1:9">
      <c r="A445" s="679"/>
      <c r="B445" s="680"/>
      <c r="C445" s="152"/>
      <c r="D445" s="222"/>
      <c r="E445" s="108"/>
      <c r="F445" s="109"/>
      <c r="G445" s="189"/>
      <c r="H445" s="190"/>
      <c r="I445" s="223"/>
    </row>
    <row r="446" spans="1:9">
      <c r="A446" s="679" t="s">
        <v>116</v>
      </c>
      <c r="B446" s="680"/>
      <c r="C446" s="680"/>
      <c r="D446" s="224" t="s">
        <v>117</v>
      </c>
      <c r="E446" s="1"/>
      <c r="F446" s="225">
        <v>90000</v>
      </c>
      <c r="G446" s="548">
        <v>0.5</v>
      </c>
      <c r="H446" s="549"/>
      <c r="I446" s="223">
        <f>F446*G446</f>
        <v>45000</v>
      </c>
    </row>
    <row r="447" spans="1:9">
      <c r="A447" s="106"/>
      <c r="B447" s="152"/>
      <c r="C447" s="152"/>
      <c r="D447" s="222"/>
      <c r="E447" s="108"/>
      <c r="F447" s="109"/>
      <c r="G447" s="531"/>
      <c r="H447" s="532"/>
      <c r="I447" s="223"/>
    </row>
    <row r="448" spans="1:9" ht="15" thickBot="1">
      <c r="A448" s="137"/>
      <c r="B448" s="138"/>
      <c r="C448" s="138"/>
      <c r="D448" s="104"/>
      <c r="E448" s="105"/>
      <c r="F448" s="104"/>
      <c r="G448" s="536"/>
      <c r="H448" s="537"/>
      <c r="I448" s="221"/>
    </row>
    <row r="449" spans="1:9" ht="15" thickBot="1">
      <c r="A449" s="524" t="s">
        <v>59</v>
      </c>
      <c r="B449" s="525"/>
      <c r="C449" s="525"/>
      <c r="D449" s="525"/>
      <c r="E449" s="525"/>
      <c r="F449" s="525"/>
      <c r="G449" s="525"/>
      <c r="H449" s="526"/>
      <c r="I449" s="226">
        <f>I446</f>
        <v>45000</v>
      </c>
    </row>
    <row r="450" spans="1:9" ht="15" thickBot="1">
      <c r="A450" s="95"/>
      <c r="B450" s="84"/>
      <c r="C450" s="84"/>
      <c r="D450" s="84"/>
      <c r="E450" s="84"/>
      <c r="F450" s="84"/>
      <c r="G450" s="84"/>
      <c r="H450" s="84"/>
      <c r="I450" s="130"/>
    </row>
    <row r="451" spans="1:9" ht="15" thickBot="1">
      <c r="A451" s="527" t="s">
        <v>72</v>
      </c>
      <c r="B451" s="528"/>
      <c r="C451" s="528"/>
      <c r="D451" s="528"/>
      <c r="E451" s="528"/>
      <c r="F451" s="528"/>
      <c r="G451" s="528"/>
      <c r="H451" s="529"/>
      <c r="I451" s="257">
        <f>I426+I434+I441+L441</f>
        <v>232739.5</v>
      </c>
    </row>
    <row r="452" spans="1:9">
      <c r="A452" s="181" t="s">
        <v>73</v>
      </c>
      <c r="B452" s="182"/>
      <c r="C452" s="182"/>
      <c r="D452" s="182"/>
      <c r="E452" s="182"/>
      <c r="F452" s="182"/>
      <c r="G452" s="182"/>
      <c r="H452" s="182"/>
      <c r="I452" s="183"/>
    </row>
    <row r="453" spans="1:9" ht="15" thickBot="1">
      <c r="A453" s="541"/>
      <c r="B453" s="542"/>
      <c r="C453" s="564"/>
      <c r="D453" s="200"/>
      <c r="E453" s="200"/>
      <c r="F453" s="200"/>
      <c r="G453" s="564"/>
      <c r="H453" s="564"/>
      <c r="I453" s="185"/>
    </row>
    <row r="454" spans="1:9">
      <c r="A454" s="544" t="s">
        <v>74</v>
      </c>
      <c r="B454" s="545"/>
      <c r="C454" s="545"/>
      <c r="D454" s="255"/>
      <c r="E454" s="252"/>
      <c r="F454" s="251" t="s">
        <v>75</v>
      </c>
      <c r="G454" s="547" t="s">
        <v>76</v>
      </c>
      <c r="H454" s="546"/>
      <c r="I454" s="253"/>
    </row>
    <row r="455" spans="1:9">
      <c r="A455" s="188" t="s">
        <v>77</v>
      </c>
      <c r="B455" s="169"/>
      <c r="C455" s="169"/>
      <c r="D455" s="227"/>
      <c r="E455" s="112"/>
      <c r="F455" s="113">
        <v>0.24</v>
      </c>
      <c r="G455" s="517">
        <f>I451*F455</f>
        <v>55857.479999999996</v>
      </c>
      <c r="H455" s="518"/>
      <c r="I455" s="209"/>
    </row>
    <row r="456" spans="1:9">
      <c r="A456" s="628" t="s">
        <v>78</v>
      </c>
      <c r="B456" s="589"/>
      <c r="C456" s="516"/>
      <c r="D456" s="516"/>
      <c r="E456" s="530"/>
      <c r="F456" s="113">
        <v>0.02</v>
      </c>
      <c r="G456" s="517">
        <f>I451*F456</f>
        <v>4654.79</v>
      </c>
      <c r="H456" s="518"/>
      <c r="I456" s="209"/>
    </row>
    <row r="457" spans="1:9" ht="15" thickBot="1">
      <c r="A457" s="519" t="s">
        <v>79</v>
      </c>
      <c r="B457" s="520"/>
      <c r="C457" s="520"/>
      <c r="D457" s="520"/>
      <c r="E457" s="521"/>
      <c r="F457" s="629">
        <v>0.04</v>
      </c>
      <c r="G457" s="517">
        <f>I451*F457</f>
        <v>9309.58</v>
      </c>
      <c r="H457" s="518"/>
      <c r="I457" s="209"/>
    </row>
    <row r="458" spans="1:9" ht="15" thickBot="1">
      <c r="A458" s="176" t="s">
        <v>59</v>
      </c>
      <c r="B458" s="177"/>
      <c r="C458" s="177"/>
      <c r="D458" s="177"/>
      <c r="E458" s="177"/>
      <c r="F458" s="177"/>
      <c r="G458" s="177"/>
      <c r="H458" s="178"/>
      <c r="I458" s="149">
        <f>G455+G456+G457</f>
        <v>69821.849999999991</v>
      </c>
    </row>
    <row r="459" spans="1:9" ht="15" thickBot="1">
      <c r="A459" s="630"/>
      <c r="B459" s="631"/>
      <c r="C459" s="631"/>
      <c r="D459" s="631"/>
      <c r="E459" s="631"/>
      <c r="F459" s="631"/>
      <c r="G459" s="631"/>
      <c r="H459" s="631"/>
      <c r="I459" s="130"/>
    </row>
    <row r="460" spans="1:9" ht="15" thickBot="1">
      <c r="A460" s="258" t="s">
        <v>80</v>
      </c>
      <c r="B460" s="259"/>
      <c r="C460" s="259"/>
      <c r="D460" s="259"/>
      <c r="E460" s="259"/>
      <c r="F460" s="259"/>
      <c r="G460" s="259"/>
      <c r="H460" s="260"/>
      <c r="I460" s="261">
        <f>I451+I458</f>
        <v>302561.34999999998</v>
      </c>
    </row>
    <row r="461" spans="1:9">
      <c r="A461" s="93"/>
      <c r="B461" s="94"/>
      <c r="C461" s="94"/>
      <c r="D461" s="94"/>
      <c r="E461" s="94"/>
      <c r="F461" s="94"/>
      <c r="G461" s="94"/>
      <c r="H461" s="94"/>
      <c r="I461" s="129"/>
    </row>
    <row r="462" spans="1:9">
      <c r="A462" s="95"/>
      <c r="B462" s="84"/>
      <c r="C462" s="114" t="s">
        <v>81</v>
      </c>
      <c r="D462" s="114"/>
      <c r="E462" s="114"/>
      <c r="F462" s="114"/>
      <c r="G462" s="84"/>
      <c r="H462" s="84"/>
      <c r="I462" s="130"/>
    </row>
    <row r="463" spans="1:9">
      <c r="A463" s="95"/>
      <c r="B463" s="84"/>
      <c r="C463" s="169" t="s">
        <v>82</v>
      </c>
      <c r="D463" s="169"/>
      <c r="E463" s="169"/>
      <c r="F463" s="169"/>
      <c r="G463" s="84"/>
      <c r="H463" s="84"/>
      <c r="I463" s="130"/>
    </row>
    <row r="464" spans="1:9">
      <c r="A464" s="630"/>
      <c r="B464" s="631"/>
      <c r="C464" s="516" t="s">
        <v>83</v>
      </c>
      <c r="D464" s="516"/>
      <c r="E464" s="516"/>
      <c r="F464" s="516"/>
      <c r="G464" s="631"/>
      <c r="H464" s="631"/>
      <c r="I464" s="632"/>
    </row>
    <row r="465" spans="1:9">
      <c r="A465" s="95"/>
      <c r="B465" s="84"/>
      <c r="C465" s="169" t="s">
        <v>84</v>
      </c>
      <c r="D465" s="169"/>
      <c r="E465" s="169"/>
      <c r="F465" s="169"/>
      <c r="G465" s="84"/>
      <c r="H465" s="84"/>
      <c r="I465" s="130"/>
    </row>
    <row r="466" spans="1:9" ht="15" thickBot="1">
      <c r="A466" s="163"/>
      <c r="B466" s="105"/>
      <c r="C466" s="105"/>
      <c r="D466" s="105"/>
      <c r="E466" s="105"/>
      <c r="F466" s="105"/>
      <c r="G466" s="105"/>
      <c r="H466" s="105"/>
      <c r="I466" s="164"/>
    </row>
    <row r="467" spans="1:9">
      <c r="A467" s="84"/>
      <c r="B467" s="84"/>
      <c r="C467" s="84"/>
      <c r="D467" s="84"/>
      <c r="E467" s="84"/>
      <c r="F467" s="84"/>
      <c r="G467" s="84"/>
      <c r="H467" s="84"/>
      <c r="I467" s="122"/>
    </row>
    <row r="468" spans="1:9">
      <c r="A468" s="84"/>
      <c r="B468" s="84"/>
      <c r="C468" s="84"/>
      <c r="D468" s="84"/>
      <c r="E468" s="84"/>
      <c r="F468" s="84"/>
      <c r="G468" s="84"/>
      <c r="H468" s="84"/>
      <c r="I468" s="122"/>
    </row>
    <row r="469" spans="1:9">
      <c r="A469" s="84"/>
      <c r="B469" s="84"/>
      <c r="C469" s="84"/>
      <c r="D469" s="84"/>
      <c r="E469" s="84"/>
      <c r="F469" s="84"/>
      <c r="G469" s="84"/>
      <c r="H469" s="84"/>
      <c r="I469" s="122"/>
    </row>
    <row r="470" spans="1:9">
      <c r="A470" s="115"/>
      <c r="B470" s="115"/>
      <c r="C470" s="115"/>
      <c r="D470" s="115"/>
      <c r="E470" s="115"/>
      <c r="F470" s="115"/>
      <c r="G470" s="115"/>
      <c r="H470" s="115"/>
      <c r="I470" s="115"/>
    </row>
    <row r="472" spans="1:9">
      <c r="A472" s="595" t="s">
        <v>0</v>
      </c>
      <c r="B472" s="596"/>
      <c r="C472" s="596"/>
      <c r="D472" s="596"/>
      <c r="E472" s="596"/>
      <c r="F472" s="596"/>
      <c r="G472" s="596"/>
      <c r="H472" s="596"/>
      <c r="I472" s="597"/>
    </row>
    <row r="473" spans="1:9">
      <c r="A473" s="598" t="s">
        <v>1</v>
      </c>
      <c r="B473" s="599"/>
      <c r="C473" s="599"/>
      <c r="D473" s="599"/>
      <c r="E473" s="599"/>
      <c r="F473" s="599"/>
      <c r="G473" s="599"/>
      <c r="H473" s="599"/>
      <c r="I473" s="600"/>
    </row>
    <row r="474" spans="1:9">
      <c r="A474" s="78"/>
      <c r="B474" s="78"/>
      <c r="C474" s="78"/>
      <c r="D474" s="78"/>
      <c r="E474" s="78"/>
      <c r="F474" s="42"/>
      <c r="G474" s="42"/>
      <c r="H474" s="1"/>
      <c r="I474" s="121"/>
    </row>
    <row r="475" spans="1:9">
      <c r="A475" s="601" t="s">
        <v>38</v>
      </c>
      <c r="B475" s="602"/>
      <c r="C475" s="602"/>
      <c r="D475" s="602"/>
      <c r="E475" s="602"/>
      <c r="F475" s="602"/>
      <c r="G475" s="602"/>
      <c r="H475" s="602"/>
      <c r="I475" s="603"/>
    </row>
    <row r="476" spans="1:9" ht="15" thickBot="1">
      <c r="A476" s="84"/>
      <c r="B476" s="84"/>
      <c r="C476" s="84"/>
      <c r="D476" s="84"/>
      <c r="E476" s="84"/>
      <c r="F476" s="84"/>
      <c r="G476" s="84"/>
      <c r="H476" s="84"/>
      <c r="I476" s="122"/>
    </row>
    <row r="477" spans="1:9">
      <c r="A477" s="604"/>
      <c r="B477" s="607" t="s">
        <v>86</v>
      </c>
      <c r="C477" s="608"/>
      <c r="D477" s="608"/>
      <c r="E477" s="609"/>
      <c r="F477" s="610"/>
      <c r="G477" s="611"/>
      <c r="H477" s="611"/>
      <c r="I477" s="612"/>
    </row>
    <row r="478" spans="1:9">
      <c r="A478" s="605"/>
      <c r="B478" s="613"/>
      <c r="C478" s="614"/>
      <c r="D478" s="614"/>
      <c r="E478" s="615"/>
      <c r="F478" s="616" t="s">
        <v>39</v>
      </c>
      <c r="G478" s="618"/>
      <c r="H478" s="619"/>
      <c r="I478" s="620"/>
    </row>
    <row r="479" spans="1:9">
      <c r="A479" s="605"/>
      <c r="B479" s="613" t="s">
        <v>40</v>
      </c>
      <c r="C479" s="614"/>
      <c r="D479" s="614"/>
      <c r="E479" s="615"/>
      <c r="F479" s="617"/>
      <c r="G479" s="621"/>
      <c r="H479" s="622"/>
      <c r="I479" s="623"/>
    </row>
    <row r="480" spans="1:9">
      <c r="A480" s="605"/>
      <c r="B480" s="613" t="s">
        <v>41</v>
      </c>
      <c r="C480" s="614"/>
      <c r="D480" s="614"/>
      <c r="E480" s="615"/>
      <c r="F480" s="616" t="s">
        <v>42</v>
      </c>
      <c r="G480" s="616">
        <v>1</v>
      </c>
      <c r="H480" s="616" t="s">
        <v>43</v>
      </c>
      <c r="I480" s="624">
        <v>1</v>
      </c>
    </row>
    <row r="481" spans="1:9">
      <c r="A481" s="606"/>
      <c r="B481" s="1"/>
      <c r="C481" s="1"/>
      <c r="D481" s="1"/>
      <c r="E481" s="1"/>
      <c r="F481" s="617"/>
      <c r="G481" s="617"/>
      <c r="H481" s="617"/>
      <c r="I481" s="625"/>
    </row>
    <row r="482" spans="1:9" ht="15" thickBot="1">
      <c r="A482" s="205"/>
      <c r="B482" s="206"/>
      <c r="C482" s="206"/>
      <c r="D482" s="206"/>
      <c r="E482" s="206"/>
      <c r="F482" s="206"/>
      <c r="G482" s="120"/>
      <c r="H482" s="120"/>
      <c r="I482" s="123"/>
    </row>
    <row r="483" spans="1:9">
      <c r="A483" s="566"/>
      <c r="B483" s="567"/>
      <c r="C483" s="567"/>
      <c r="D483" s="567"/>
      <c r="E483" s="568"/>
      <c r="F483" s="572" t="s">
        <v>44</v>
      </c>
      <c r="G483" s="86" t="s">
        <v>45</v>
      </c>
      <c r="H483" s="86" t="s">
        <v>46</v>
      </c>
      <c r="I483" s="124" t="s">
        <v>47</v>
      </c>
    </row>
    <row r="484" spans="1:9">
      <c r="A484" s="569"/>
      <c r="B484" s="570"/>
      <c r="C484" s="570"/>
      <c r="D484" s="570"/>
      <c r="E484" s="571"/>
      <c r="F484" s="573"/>
      <c r="G484" s="90">
        <v>22</v>
      </c>
      <c r="H484" s="90">
        <v>4</v>
      </c>
      <c r="I484" s="125">
        <v>24</v>
      </c>
    </row>
    <row r="485" spans="1:9">
      <c r="A485" s="574" t="s">
        <v>48</v>
      </c>
      <c r="B485" s="575"/>
      <c r="C485" s="88" t="s">
        <v>49</v>
      </c>
      <c r="D485" s="84"/>
      <c r="E485" s="88"/>
      <c r="F485" s="89"/>
      <c r="G485" s="84"/>
      <c r="H485" s="84"/>
      <c r="I485" s="126"/>
    </row>
    <row r="486" spans="1:9">
      <c r="A486" s="91"/>
      <c r="B486" s="92"/>
      <c r="C486" s="92"/>
      <c r="D486" s="92"/>
      <c r="E486" s="92"/>
      <c r="F486" s="92"/>
      <c r="G486" s="92"/>
      <c r="H486" s="92"/>
      <c r="I486" s="127"/>
    </row>
    <row r="487" spans="1:9" ht="15" thickBot="1">
      <c r="A487" s="137"/>
      <c r="B487" s="138"/>
      <c r="C487" s="138"/>
      <c r="D487" s="138"/>
      <c r="E487" s="138"/>
      <c r="F487" s="138"/>
      <c r="G487" s="138"/>
      <c r="H487" s="138"/>
      <c r="I487" s="128"/>
    </row>
    <row r="488" spans="1:9" ht="15" thickBot="1"/>
    <row r="489" spans="1:9" ht="15" thickBot="1">
      <c r="A489" s="192" t="s">
        <v>50</v>
      </c>
      <c r="B489" s="193"/>
      <c r="C489" s="193"/>
      <c r="D489" s="193"/>
      <c r="E489" s="193"/>
      <c r="F489" s="193"/>
      <c r="G489" s="193"/>
      <c r="H489" s="193"/>
      <c r="I489" s="194"/>
    </row>
    <row r="490" spans="1:9">
      <c r="A490" s="694" t="s">
        <v>51</v>
      </c>
      <c r="B490" s="544" t="s">
        <v>7</v>
      </c>
      <c r="C490" s="545"/>
      <c r="D490" s="545"/>
      <c r="E490" s="545"/>
      <c r="F490" s="579"/>
      <c r="G490" s="580" t="s">
        <v>52</v>
      </c>
      <c r="H490" s="581"/>
      <c r="I490" s="695" t="s">
        <v>9</v>
      </c>
    </row>
    <row r="491" spans="1:9" ht="15" thickBot="1">
      <c r="A491" s="248" t="str">
        <f>'Presupuesto Oficial'!B26</f>
        <v>3.4</v>
      </c>
      <c r="B491" s="582" t="str">
        <f>'Presupuesto Oficial'!E26</f>
        <v>Suministro de material seleccionado. Incluye compactación con pisón e=0,08</v>
      </c>
      <c r="C491" s="583"/>
      <c r="D491" s="583"/>
      <c r="E491" s="583"/>
      <c r="F491" s="584"/>
      <c r="G491" s="585" t="s">
        <v>96</v>
      </c>
      <c r="H491" s="586"/>
      <c r="I491" s="249">
        <v>1</v>
      </c>
    </row>
    <row r="492" spans="1:9" ht="15" thickBot="1">
      <c r="A492" s="181" t="s">
        <v>53</v>
      </c>
      <c r="B492" s="539"/>
      <c r="C492" s="539"/>
      <c r="D492" s="539"/>
      <c r="E492" s="539"/>
      <c r="F492" s="539"/>
      <c r="G492" s="539"/>
      <c r="H492" s="539"/>
      <c r="I492" s="183"/>
    </row>
    <row r="493" spans="1:9">
      <c r="A493" s="544" t="s">
        <v>7</v>
      </c>
      <c r="B493" s="650"/>
      <c r="C493" s="650"/>
      <c r="D493" s="587" t="s">
        <v>55</v>
      </c>
      <c r="E493" s="588"/>
      <c r="F493" s="692" t="s">
        <v>56</v>
      </c>
      <c r="G493" s="547" t="s">
        <v>57</v>
      </c>
      <c r="H493" s="546"/>
      <c r="I493" s="693" t="s">
        <v>58</v>
      </c>
    </row>
    <row r="494" spans="1:9">
      <c r="A494" s="515" t="s">
        <v>113</v>
      </c>
      <c r="B494" s="516"/>
      <c r="C494" s="170"/>
      <c r="D494" s="589"/>
      <c r="E494" s="530"/>
      <c r="F494" s="208">
        <v>7000</v>
      </c>
      <c r="G494" s="590">
        <v>0.02</v>
      </c>
      <c r="H494" s="591"/>
      <c r="I494" s="209">
        <f>F494*G494</f>
        <v>140</v>
      </c>
    </row>
    <row r="495" spans="1:9" ht="15" thickBot="1">
      <c r="A495" s="533" t="s">
        <v>118</v>
      </c>
      <c r="B495" s="534"/>
      <c r="C495" s="171"/>
      <c r="D495" s="592"/>
      <c r="E495" s="535"/>
      <c r="F495" s="208">
        <v>50000</v>
      </c>
      <c r="G495" s="590">
        <v>0.25</v>
      </c>
      <c r="H495" s="591"/>
      <c r="I495" s="209">
        <f>F495*G495</f>
        <v>12500</v>
      </c>
    </row>
    <row r="496" spans="1:9" ht="15" thickBot="1">
      <c r="A496" s="524" t="s">
        <v>59</v>
      </c>
      <c r="B496" s="525"/>
      <c r="C496" s="177"/>
      <c r="D496" s="525"/>
      <c r="E496" s="525"/>
      <c r="F496" s="177"/>
      <c r="G496" s="525"/>
      <c r="H496" s="526"/>
      <c r="I496" s="142">
        <f>I494+I495</f>
        <v>12640</v>
      </c>
    </row>
    <row r="497" spans="1:9">
      <c r="A497" s="605"/>
      <c r="B497" s="682"/>
      <c r="C497" s="539"/>
      <c r="D497" s="539"/>
      <c r="E497" s="539"/>
      <c r="F497" s="539"/>
      <c r="G497" s="539"/>
      <c r="H497" s="539"/>
      <c r="I497" s="183"/>
    </row>
    <row r="498" spans="1:9" ht="15" thickBot="1">
      <c r="A498" s="563"/>
      <c r="B498" s="564"/>
      <c r="C498" s="564"/>
      <c r="D498" s="564"/>
      <c r="E498" s="564"/>
      <c r="F498" s="564"/>
      <c r="G498" s="564"/>
      <c r="H498" s="564"/>
      <c r="I498" s="565"/>
    </row>
    <row r="499" spans="1:9">
      <c r="A499" s="683" t="s">
        <v>7</v>
      </c>
      <c r="B499" s="684"/>
      <c r="C499" s="684"/>
      <c r="D499" s="685"/>
      <c r="E499" s="686" t="s">
        <v>52</v>
      </c>
      <c r="F499" s="687" t="s">
        <v>9</v>
      </c>
      <c r="G499" s="686" t="s">
        <v>61</v>
      </c>
      <c r="H499" s="685"/>
      <c r="I499" s="688" t="s">
        <v>58</v>
      </c>
    </row>
    <row r="500" spans="1:9">
      <c r="A500" s="689" t="s">
        <v>119</v>
      </c>
      <c r="B500" s="551"/>
      <c r="C500" s="551"/>
      <c r="D500" s="552"/>
      <c r="E500" s="230" t="s">
        <v>96</v>
      </c>
      <c r="F500" s="212">
        <v>1</v>
      </c>
      <c r="G500" s="690">
        <v>146360</v>
      </c>
      <c r="H500" s="691"/>
      <c r="I500" s="209">
        <f>G500*F500</f>
        <v>146360</v>
      </c>
    </row>
    <row r="501" spans="1:9">
      <c r="A501" s="681"/>
      <c r="B501" s="556"/>
      <c r="C501" s="556"/>
      <c r="D501" s="557"/>
      <c r="E501" s="216"/>
      <c r="F501" s="217"/>
      <c r="G501" s="662"/>
      <c r="H501" s="663"/>
      <c r="I501" s="218">
        <v>0</v>
      </c>
    </row>
    <row r="502" spans="1:9" ht="15" thickBot="1">
      <c r="A502" s="533"/>
      <c r="B502" s="534"/>
      <c r="C502" s="534"/>
      <c r="D502" s="535"/>
      <c r="E502" s="97"/>
      <c r="F502" s="101"/>
      <c r="G502" s="536"/>
      <c r="H502" s="537"/>
      <c r="I502" s="219"/>
    </row>
    <row r="503" spans="1:9" ht="15" thickBot="1">
      <c r="A503" s="176" t="s">
        <v>59</v>
      </c>
      <c r="B503" s="177"/>
      <c r="C503" s="177"/>
      <c r="D503" s="177"/>
      <c r="E503" s="177"/>
      <c r="F503" s="177"/>
      <c r="G503" s="525"/>
      <c r="H503" s="526"/>
      <c r="I503" s="220">
        <f>I500</f>
        <v>146360</v>
      </c>
    </row>
    <row r="504" spans="1:9">
      <c r="A504" s="538" t="s">
        <v>62</v>
      </c>
      <c r="B504" s="539"/>
      <c r="C504" s="539"/>
      <c r="D504" s="539"/>
      <c r="E504" s="539"/>
      <c r="F504" s="539"/>
      <c r="G504" s="539"/>
      <c r="H504" s="539"/>
      <c r="I504" s="183"/>
    </row>
    <row r="505" spans="1:9">
      <c r="A505" s="563"/>
      <c r="B505" s="564"/>
      <c r="C505" s="564"/>
      <c r="D505" s="564"/>
      <c r="E505" s="564"/>
      <c r="F505" s="564"/>
      <c r="G505" s="564"/>
      <c r="H505" s="564"/>
      <c r="I505" s="565"/>
    </row>
    <row r="506" spans="1:9" ht="15" thickBot="1">
      <c r="A506" s="541"/>
      <c r="B506" s="542"/>
      <c r="C506" s="542"/>
      <c r="D506" s="542"/>
      <c r="E506" s="542"/>
      <c r="F506" s="542"/>
      <c r="G506" s="542"/>
      <c r="H506" s="542"/>
      <c r="I506" s="543"/>
    </row>
    <row r="507" spans="1:9">
      <c r="A507" s="683" t="s">
        <v>63</v>
      </c>
      <c r="B507" s="684"/>
      <c r="C507" s="684"/>
      <c r="D507" s="687" t="s">
        <v>64</v>
      </c>
      <c r="E507" s="684" t="s">
        <v>65</v>
      </c>
      <c r="F507" s="696" t="s">
        <v>114</v>
      </c>
      <c r="G507" s="686" t="s">
        <v>66</v>
      </c>
      <c r="H507" s="685"/>
      <c r="I507" s="688" t="s">
        <v>58</v>
      </c>
    </row>
    <row r="508" spans="1:9">
      <c r="A508" s="515"/>
      <c r="B508" s="516"/>
      <c r="C508" s="516"/>
      <c r="D508" s="102"/>
      <c r="E508" s="103"/>
      <c r="F508" s="102"/>
      <c r="G508" s="531"/>
      <c r="H508" s="532"/>
      <c r="I508" s="209">
        <f>G508*F508</f>
        <v>0</v>
      </c>
    </row>
    <row r="509" spans="1:9" ht="15" thickBot="1">
      <c r="A509" s="533"/>
      <c r="B509" s="534"/>
      <c r="C509" s="534"/>
      <c r="D509" s="104"/>
      <c r="E509" s="105"/>
      <c r="F509" s="104"/>
      <c r="G509" s="536"/>
      <c r="H509" s="537"/>
      <c r="I509" s="221"/>
    </row>
    <row r="510" spans="1:9" ht="15" thickBot="1">
      <c r="A510" s="524" t="s">
        <v>59</v>
      </c>
      <c r="B510" s="525"/>
      <c r="C510" s="525"/>
      <c r="D510" s="177"/>
      <c r="E510" s="177"/>
      <c r="F510" s="177"/>
      <c r="G510" s="525"/>
      <c r="H510" s="526"/>
      <c r="I510" s="142">
        <f>I508</f>
        <v>0</v>
      </c>
    </row>
    <row r="511" spans="1:9">
      <c r="A511" s="538" t="s">
        <v>67</v>
      </c>
      <c r="B511" s="539"/>
      <c r="C511" s="539"/>
      <c r="D511" s="539"/>
      <c r="E511" s="539"/>
      <c r="F511" s="539"/>
      <c r="G511" s="539"/>
      <c r="H511" s="539"/>
      <c r="I511" s="183"/>
    </row>
    <row r="512" spans="1:9" ht="15" thickBot="1">
      <c r="A512" s="563"/>
      <c r="B512" s="564"/>
      <c r="C512" s="564"/>
      <c r="D512" s="564"/>
      <c r="E512" s="564"/>
      <c r="F512" s="564"/>
      <c r="G512" s="564"/>
      <c r="H512" s="564"/>
      <c r="I512" s="565"/>
    </row>
    <row r="513" spans="1:9">
      <c r="A513" s="538" t="s">
        <v>60</v>
      </c>
      <c r="B513" s="539"/>
      <c r="C513" s="684"/>
      <c r="D513" s="687" t="s">
        <v>69</v>
      </c>
      <c r="E513" s="684" t="s">
        <v>70</v>
      </c>
      <c r="F513" s="687" t="s">
        <v>71</v>
      </c>
      <c r="G513" s="686" t="s">
        <v>57</v>
      </c>
      <c r="H513" s="685"/>
      <c r="I513" s="688" t="s">
        <v>58</v>
      </c>
    </row>
    <row r="514" spans="1:9">
      <c r="A514" s="679"/>
      <c r="B514" s="680"/>
      <c r="C514" s="680"/>
      <c r="D514" s="222"/>
      <c r="E514" s="108"/>
      <c r="F514" s="109"/>
      <c r="G514" s="548"/>
      <c r="H514" s="549"/>
      <c r="I514" s="223"/>
    </row>
    <row r="515" spans="1:9">
      <c r="A515" s="106" t="s">
        <v>116</v>
      </c>
      <c r="B515" s="152"/>
      <c r="C515" s="152"/>
      <c r="D515" s="224" t="s">
        <v>117</v>
      </c>
      <c r="E515" s="1"/>
      <c r="F515" s="225">
        <v>40000</v>
      </c>
      <c r="G515" s="548">
        <v>0.9</v>
      </c>
      <c r="H515" s="549"/>
      <c r="I515" s="223">
        <f>F515*G515</f>
        <v>36000</v>
      </c>
    </row>
    <row r="516" spans="1:9">
      <c r="A516" s="106"/>
      <c r="B516" s="152"/>
      <c r="C516" s="152"/>
      <c r="D516" s="222"/>
      <c r="E516" s="108"/>
      <c r="F516" s="109"/>
      <c r="G516" s="531"/>
      <c r="H516" s="532"/>
      <c r="I516" s="223"/>
    </row>
    <row r="517" spans="1:9" ht="15" thickBot="1">
      <c r="A517" s="137"/>
      <c r="B517" s="138"/>
      <c r="C517" s="138"/>
      <c r="D517" s="104"/>
      <c r="E517" s="105"/>
      <c r="F517" s="104"/>
      <c r="G517" s="536"/>
      <c r="H517" s="537"/>
      <c r="I517" s="221"/>
    </row>
    <row r="518" spans="1:9" ht="15" thickBot="1">
      <c r="A518" s="524" t="s">
        <v>59</v>
      </c>
      <c r="B518" s="525"/>
      <c r="C518" s="525"/>
      <c r="D518" s="177"/>
      <c r="E518" s="177"/>
      <c r="F518" s="177"/>
      <c r="G518" s="525"/>
      <c r="H518" s="526"/>
      <c r="I518" s="226">
        <f>I515</f>
        <v>36000</v>
      </c>
    </row>
    <row r="519" spans="1:9" ht="15" thickBot="1">
      <c r="A519" s="630"/>
      <c r="B519" s="631"/>
      <c r="C519" s="631"/>
      <c r="D519" s="631"/>
      <c r="E519" s="631"/>
      <c r="F519" s="631"/>
      <c r="G519" s="631"/>
      <c r="H519" s="631"/>
      <c r="I519" s="130"/>
    </row>
    <row r="520" spans="1:9" ht="15" thickBot="1">
      <c r="A520" s="258" t="s">
        <v>72</v>
      </c>
      <c r="B520" s="259"/>
      <c r="C520" s="259"/>
      <c r="D520" s="259"/>
      <c r="E520" s="259"/>
      <c r="F520" s="259"/>
      <c r="G520" s="259"/>
      <c r="H520" s="260"/>
      <c r="I520" s="257">
        <f>I496+I503+I510+I518</f>
        <v>195000</v>
      </c>
    </row>
    <row r="521" spans="1:9">
      <c r="A521" s="538" t="s">
        <v>73</v>
      </c>
      <c r="B521" s="539"/>
      <c r="C521" s="539"/>
      <c r="D521" s="539"/>
      <c r="E521" s="539"/>
      <c r="F521" s="539"/>
      <c r="G521" s="539"/>
      <c r="H521" s="539"/>
      <c r="I521" s="183"/>
    </row>
    <row r="522" spans="1:9" ht="15" thickBot="1">
      <c r="A522" s="563"/>
      <c r="B522" s="564"/>
      <c r="C522" s="564"/>
      <c r="D522" s="564"/>
      <c r="E522" s="564"/>
      <c r="F522" s="564"/>
      <c r="G522" s="564"/>
      <c r="H522" s="564"/>
      <c r="I522" s="565"/>
    </row>
    <row r="523" spans="1:9">
      <c r="A523" s="683" t="s">
        <v>74</v>
      </c>
      <c r="B523" s="684"/>
      <c r="C523" s="684"/>
      <c r="D523" s="684"/>
      <c r="E523" s="685"/>
      <c r="F523" s="687" t="s">
        <v>75</v>
      </c>
      <c r="G523" s="686" t="s">
        <v>76</v>
      </c>
      <c r="H523" s="685"/>
      <c r="I523" s="688"/>
    </row>
    <row r="524" spans="1:9">
      <c r="A524" s="515" t="s">
        <v>77</v>
      </c>
      <c r="B524" s="516"/>
      <c r="C524" s="516"/>
      <c r="D524" s="227"/>
      <c r="E524" s="112"/>
      <c r="F524" s="113">
        <v>0.24</v>
      </c>
      <c r="G524" s="517">
        <f>I520*F524</f>
        <v>46800</v>
      </c>
      <c r="H524" s="518"/>
      <c r="I524" s="209"/>
    </row>
    <row r="525" spans="1:9">
      <c r="A525" s="628" t="s">
        <v>78</v>
      </c>
      <c r="B525" s="589"/>
      <c r="C525" s="516"/>
      <c r="D525" s="169"/>
      <c r="E525" s="170"/>
      <c r="F525" s="113">
        <v>0.02</v>
      </c>
      <c r="G525" s="517">
        <f>I520*F525</f>
        <v>3900</v>
      </c>
      <c r="H525" s="518"/>
      <c r="I525" s="209"/>
    </row>
    <row r="526" spans="1:9" ht="15" thickBot="1">
      <c r="A526" s="173" t="s">
        <v>79</v>
      </c>
      <c r="B526" s="174"/>
      <c r="C526" s="174"/>
      <c r="D526" s="174"/>
      <c r="E526" s="175"/>
      <c r="F526" s="113">
        <v>0.04</v>
      </c>
      <c r="G526" s="517">
        <f>I520*F526</f>
        <v>7800</v>
      </c>
      <c r="H526" s="518"/>
      <c r="I526" s="209"/>
    </row>
    <row r="527" spans="1:9" ht="15" thickBot="1">
      <c r="A527" s="524" t="s">
        <v>59</v>
      </c>
      <c r="B527" s="525"/>
      <c r="C527" s="525"/>
      <c r="D527" s="525"/>
      <c r="E527" s="525"/>
      <c r="F527" s="177"/>
      <c r="G527" s="525"/>
      <c r="H527" s="526"/>
      <c r="I527" s="149">
        <f>G524+G525+G526</f>
        <v>58500</v>
      </c>
    </row>
    <row r="528" spans="1:9" ht="15" thickBot="1">
      <c r="A528" s="630"/>
      <c r="B528" s="631"/>
      <c r="C528" s="631"/>
      <c r="D528" s="631"/>
      <c r="E528" s="631"/>
      <c r="F528" s="631"/>
      <c r="G528" s="631"/>
      <c r="H528" s="631"/>
      <c r="I528" s="130"/>
    </row>
    <row r="529" spans="1:9" ht="15" thickBot="1">
      <c r="A529" s="676" t="s">
        <v>80</v>
      </c>
      <c r="B529" s="677"/>
      <c r="C529" s="677"/>
      <c r="D529" s="677"/>
      <c r="E529" s="259"/>
      <c r="F529" s="259"/>
      <c r="G529" s="259"/>
      <c r="H529" s="260"/>
      <c r="I529" s="261">
        <f>I520+I527</f>
        <v>253500</v>
      </c>
    </row>
    <row r="530" spans="1:9">
      <c r="A530" s="93"/>
      <c r="B530" s="94"/>
      <c r="C530" s="94"/>
      <c r="D530" s="94"/>
      <c r="E530" s="94"/>
      <c r="F530" s="94"/>
      <c r="G530" s="94"/>
      <c r="H530" s="94"/>
      <c r="I530" s="129"/>
    </row>
    <row r="531" spans="1:9">
      <c r="A531" s="95"/>
      <c r="B531" s="84"/>
      <c r="C531" s="114" t="s">
        <v>81</v>
      </c>
      <c r="D531" s="114"/>
      <c r="E531" s="114"/>
      <c r="F531" s="114"/>
      <c r="G531" s="84"/>
      <c r="H531" s="84"/>
      <c r="I531" s="130"/>
    </row>
    <row r="532" spans="1:9">
      <c r="A532" s="95"/>
      <c r="B532" s="84"/>
      <c r="C532" s="169" t="s">
        <v>82</v>
      </c>
      <c r="D532" s="169"/>
      <c r="E532" s="169"/>
      <c r="F532" s="169"/>
      <c r="G532" s="84"/>
      <c r="H532" s="84"/>
      <c r="I532" s="130"/>
    </row>
    <row r="533" spans="1:9">
      <c r="A533" s="630"/>
      <c r="B533" s="631"/>
      <c r="C533" s="516" t="s">
        <v>83</v>
      </c>
      <c r="D533" s="516"/>
      <c r="E533" s="516"/>
      <c r="F533" s="516"/>
      <c r="G533" s="631"/>
      <c r="H533" s="631"/>
      <c r="I533" s="632"/>
    </row>
    <row r="534" spans="1:9">
      <c r="A534" s="95"/>
      <c r="B534" s="84"/>
      <c r="C534" s="169" t="s">
        <v>84</v>
      </c>
      <c r="D534" s="169"/>
      <c r="E534" s="169"/>
      <c r="F534" s="169"/>
      <c r="G534" s="84"/>
      <c r="H534" s="84"/>
      <c r="I534" s="130"/>
    </row>
    <row r="535" spans="1:9" ht="15" thickBot="1">
      <c r="A535" s="163"/>
      <c r="B535" s="105"/>
      <c r="C535" s="105"/>
      <c r="D535" s="105"/>
      <c r="E535" s="105"/>
      <c r="F535" s="105"/>
      <c r="G535" s="105"/>
      <c r="H535" s="105"/>
      <c r="I535" s="164"/>
    </row>
    <row r="536" spans="1:9">
      <c r="A536" s="697"/>
      <c r="B536" s="698"/>
      <c r="C536" s="698"/>
      <c r="D536" s="698"/>
      <c r="E536" s="698"/>
      <c r="F536" s="698"/>
      <c r="G536" s="698"/>
      <c r="H536" s="698"/>
      <c r="I536" s="129"/>
    </row>
    <row r="537" spans="1:9">
      <c r="A537" s="91"/>
      <c r="B537" s="699"/>
      <c r="C537" s="699"/>
      <c r="D537" s="699"/>
      <c r="E537" s="699"/>
      <c r="F537" s="699"/>
      <c r="G537" s="699"/>
      <c r="H537" s="699"/>
      <c r="I537" s="127"/>
    </row>
    <row r="538" spans="1:9" ht="15" thickBot="1">
      <c r="A538" s="533"/>
      <c r="B538" s="534"/>
      <c r="C538" s="534"/>
      <c r="D538" s="534"/>
      <c r="E538" s="534"/>
      <c r="F538" s="534"/>
      <c r="G538" s="534"/>
      <c r="H538" s="534"/>
      <c r="I538" s="700"/>
    </row>
    <row r="539" spans="1:9" ht="15" thickBot="1">
      <c r="A539" s="697"/>
      <c r="B539" s="698"/>
      <c r="C539" s="84"/>
      <c r="D539" s="631"/>
      <c r="E539" s="698"/>
      <c r="F539" s="94"/>
      <c r="G539" s="698"/>
      <c r="H539" s="698"/>
      <c r="I539" s="129"/>
    </row>
    <row r="540" spans="1:9" ht="15" thickBot="1">
      <c r="A540" s="651" t="s">
        <v>50</v>
      </c>
      <c r="B540" s="652"/>
      <c r="C540" s="193"/>
      <c r="D540" s="652"/>
      <c r="E540" s="652"/>
      <c r="F540" s="193"/>
      <c r="G540" s="652"/>
      <c r="H540" s="652"/>
      <c r="I540" s="194"/>
    </row>
    <row r="541" spans="1:9">
      <c r="A541" s="694" t="s">
        <v>51</v>
      </c>
      <c r="B541" s="544" t="s">
        <v>7</v>
      </c>
      <c r="C541" s="255"/>
      <c r="D541" s="545"/>
      <c r="E541" s="545"/>
      <c r="F541" s="246"/>
      <c r="G541" s="580" t="s">
        <v>52</v>
      </c>
      <c r="H541" s="581"/>
      <c r="I541" s="247" t="s">
        <v>9</v>
      </c>
    </row>
    <row r="542" spans="1:9" ht="15" thickBot="1">
      <c r="A542" s="277" t="str">
        <f>'Presupuesto Oficial'!B27</f>
        <v>3.5</v>
      </c>
      <c r="B542" s="707" t="str">
        <f>'[1]Presupuesto Oficial'!C33</f>
        <v>Malla Electrosoldada  de 15cm X 15 cm  E= 4mm</v>
      </c>
      <c r="C542" s="708"/>
      <c r="D542" s="708"/>
      <c r="E542" s="708"/>
      <c r="F542" s="709"/>
      <c r="G542" s="585" t="s">
        <v>120</v>
      </c>
      <c r="H542" s="586"/>
      <c r="I542" s="249">
        <v>1</v>
      </c>
    </row>
    <row r="543" spans="1:9" ht="15" thickBot="1">
      <c r="A543" s="84"/>
      <c r="B543" s="84"/>
      <c r="C543" s="182"/>
      <c r="D543" s="539"/>
      <c r="E543" s="539"/>
      <c r="F543" s="182"/>
      <c r="G543" s="539"/>
      <c r="H543" s="539"/>
      <c r="I543" s="183"/>
    </row>
    <row r="544" spans="1:9">
      <c r="A544" s="544" t="s">
        <v>7</v>
      </c>
      <c r="B544" s="650"/>
      <c r="C544" s="650"/>
      <c r="D544" s="587" t="s">
        <v>55</v>
      </c>
      <c r="E544" s="588"/>
      <c r="F544" s="692" t="s">
        <v>56</v>
      </c>
      <c r="G544" s="547" t="s">
        <v>57</v>
      </c>
      <c r="H544" s="546"/>
      <c r="I544" s="253" t="s">
        <v>58</v>
      </c>
    </row>
    <row r="545" spans="1:9">
      <c r="A545" s="515" t="s">
        <v>121</v>
      </c>
      <c r="B545" s="516"/>
      <c r="C545" s="530"/>
      <c r="D545" s="589"/>
      <c r="E545" s="530"/>
      <c r="F545" s="701">
        <v>5000</v>
      </c>
      <c r="G545" s="590">
        <v>0.02</v>
      </c>
      <c r="H545" s="591"/>
      <c r="I545" s="702">
        <f>F545*G545</f>
        <v>100</v>
      </c>
    </row>
    <row r="546" spans="1:9" ht="15" thickBot="1">
      <c r="A546" s="533"/>
      <c r="B546" s="534"/>
      <c r="C546" s="535"/>
      <c r="D546" s="592"/>
      <c r="E546" s="535"/>
      <c r="F546" s="701"/>
      <c r="G546" s="590"/>
      <c r="H546" s="591"/>
      <c r="I546" s="702">
        <f>F546*G546</f>
        <v>0</v>
      </c>
    </row>
    <row r="547" spans="1:9" ht="15" thickBot="1">
      <c r="A547" s="524" t="s">
        <v>59</v>
      </c>
      <c r="B547" s="525"/>
      <c r="C547" s="525"/>
      <c r="D547" s="525"/>
      <c r="E547" s="177"/>
      <c r="F547" s="177"/>
      <c r="G547" s="177"/>
      <c r="H547" s="178"/>
      <c r="I547" s="142">
        <f>I545+I546</f>
        <v>100</v>
      </c>
    </row>
    <row r="548" spans="1:9">
      <c r="A548" s="538" t="s">
        <v>60</v>
      </c>
      <c r="B548" s="539"/>
      <c r="C548" s="539"/>
      <c r="D548" s="539"/>
      <c r="E548" s="182"/>
      <c r="F548" s="182"/>
      <c r="G548" s="182"/>
      <c r="H548" s="182"/>
      <c r="I548" s="183"/>
    </row>
    <row r="549" spans="1:9" ht="15" thickBot="1">
      <c r="A549" s="184"/>
      <c r="B549" s="200"/>
      <c r="C549" s="200"/>
      <c r="D549" s="200"/>
      <c r="E549" s="200"/>
      <c r="F549" s="200"/>
      <c r="G549" s="200"/>
      <c r="H549" s="200"/>
      <c r="I549" s="185"/>
    </row>
    <row r="550" spans="1:9" ht="28">
      <c r="A550" s="544" t="s">
        <v>7</v>
      </c>
      <c r="B550" s="545"/>
      <c r="C550" s="545"/>
      <c r="D550" s="546"/>
      <c r="E550" s="254" t="s">
        <v>52</v>
      </c>
      <c r="F550" s="251" t="s">
        <v>9</v>
      </c>
      <c r="G550" s="254" t="s">
        <v>61</v>
      </c>
      <c r="H550" s="252"/>
      <c r="I550" s="253" t="s">
        <v>58</v>
      </c>
    </row>
    <row r="551" spans="1:9">
      <c r="A551" s="704" t="s">
        <v>122</v>
      </c>
      <c r="B551" s="705"/>
      <c r="C551" s="705"/>
      <c r="D551" s="706"/>
      <c r="E551" s="231" t="s">
        <v>90</v>
      </c>
      <c r="F551" s="232">
        <f>1*0.6</f>
        <v>0.6</v>
      </c>
      <c r="G551" s="233">
        <f>89000/(6*2.35)</f>
        <v>6312.0567375886521</v>
      </c>
      <c r="H551" s="234"/>
      <c r="I551" s="235">
        <f>G551*F551</f>
        <v>3787.2340425531911</v>
      </c>
    </row>
    <row r="552" spans="1:9">
      <c r="A552" s="681"/>
      <c r="B552" s="556"/>
      <c r="C552" s="556"/>
      <c r="D552" s="557"/>
      <c r="E552" s="669"/>
      <c r="F552" s="703"/>
      <c r="G552" s="662"/>
      <c r="H552" s="663"/>
      <c r="I552" s="218">
        <v>0</v>
      </c>
    </row>
    <row r="553" spans="1:9" ht="15" thickBot="1">
      <c r="A553" s="137"/>
      <c r="B553" s="138"/>
      <c r="C553" s="138"/>
      <c r="D553" s="171"/>
      <c r="E553" s="97"/>
      <c r="F553" s="101"/>
      <c r="G553" s="191"/>
      <c r="H553" s="171"/>
      <c r="I553" s="219"/>
    </row>
    <row r="554" spans="1:9" ht="15" thickBot="1">
      <c r="A554" s="271" t="s">
        <v>59</v>
      </c>
      <c r="B554" s="272"/>
      <c r="C554" s="272"/>
      <c r="D554" s="272"/>
      <c r="E554" s="272"/>
      <c r="F554" s="272"/>
      <c r="G554" s="272"/>
      <c r="H554" s="273"/>
      <c r="I554" s="220">
        <f>I551</f>
        <v>3787.2340425531911</v>
      </c>
    </row>
    <row r="555" spans="1:9">
      <c r="A555" s="241" t="s">
        <v>62</v>
      </c>
      <c r="B555" s="242"/>
      <c r="C555" s="242"/>
      <c r="D555" s="242"/>
      <c r="E555" s="242"/>
      <c r="F555" s="242"/>
      <c r="G555" s="242"/>
      <c r="H555" s="242"/>
      <c r="I555" s="243"/>
    </row>
    <row r="556" spans="1:9">
      <c r="A556" s="563"/>
      <c r="B556" s="564"/>
      <c r="C556" s="564"/>
      <c r="D556" s="200"/>
      <c r="E556" s="200"/>
      <c r="F556" s="200"/>
      <c r="G556" s="564"/>
      <c r="H556" s="564"/>
      <c r="I556" s="185"/>
    </row>
    <row r="557" spans="1:9" ht="15" thickBot="1">
      <c r="A557" s="541"/>
      <c r="B557" s="542"/>
      <c r="C557" s="542"/>
      <c r="D557" s="186"/>
      <c r="E557" s="186"/>
      <c r="F557" s="186"/>
      <c r="G557" s="542"/>
      <c r="H557" s="542"/>
      <c r="I557" s="187"/>
    </row>
    <row r="558" spans="1:9" ht="28.5" thickBot="1">
      <c r="A558" s="544" t="s">
        <v>63</v>
      </c>
      <c r="B558" s="545"/>
      <c r="C558" s="545"/>
      <c r="D558" s="251" t="s">
        <v>64</v>
      </c>
      <c r="E558" s="255" t="s">
        <v>65</v>
      </c>
      <c r="F558" s="256" t="s">
        <v>101</v>
      </c>
      <c r="G558" s="547" t="s">
        <v>66</v>
      </c>
      <c r="H558" s="546"/>
      <c r="I558" s="253" t="s">
        <v>58</v>
      </c>
    </row>
    <row r="559" spans="1:9">
      <c r="A559" s="538" t="s">
        <v>53</v>
      </c>
      <c r="B559" s="539"/>
      <c r="C559" s="516"/>
      <c r="D559" s="626"/>
      <c r="E559" s="627"/>
      <c r="F559" s="626"/>
      <c r="G559" s="531"/>
      <c r="H559" s="532"/>
      <c r="I559" s="209">
        <f>G559*F559</f>
        <v>0</v>
      </c>
    </row>
    <row r="560" spans="1:9" ht="15" thickBot="1">
      <c r="A560" s="137"/>
      <c r="B560" s="138"/>
      <c r="C560" s="138"/>
      <c r="D560" s="104"/>
      <c r="E560" s="105"/>
      <c r="F560" s="104"/>
      <c r="G560" s="191"/>
      <c r="H560" s="171"/>
      <c r="I560" s="221"/>
    </row>
    <row r="561" spans="1:9" ht="15" thickBot="1">
      <c r="A561" s="271" t="s">
        <v>59</v>
      </c>
      <c r="B561" s="272"/>
      <c r="C561" s="272"/>
      <c r="D561" s="272"/>
      <c r="E561" s="272"/>
      <c r="F561" s="272"/>
      <c r="G561" s="272"/>
      <c r="H561" s="273"/>
      <c r="I561" s="142">
        <f>I559</f>
        <v>0</v>
      </c>
    </row>
    <row r="562" spans="1:9">
      <c r="A562" s="538" t="s">
        <v>67</v>
      </c>
      <c r="B562" s="539"/>
      <c r="C562" s="539"/>
      <c r="D562" s="182"/>
      <c r="E562" s="182"/>
      <c r="F562" s="182"/>
      <c r="G562" s="539"/>
      <c r="H562" s="539"/>
      <c r="I562" s="183"/>
    </row>
    <row r="563" spans="1:9" ht="15" thickBot="1">
      <c r="A563" s="184"/>
      <c r="B563" s="200"/>
      <c r="C563" s="200"/>
      <c r="D563" s="200"/>
      <c r="E563" s="200"/>
      <c r="F563" s="200"/>
      <c r="G563" s="564"/>
      <c r="H563" s="564"/>
      <c r="I563" s="185"/>
    </row>
    <row r="564" spans="1:9" ht="28">
      <c r="A564" s="245" t="s">
        <v>68</v>
      </c>
      <c r="B564" s="255"/>
      <c r="C564" s="255"/>
      <c r="D564" s="251" t="s">
        <v>69</v>
      </c>
      <c r="E564" s="255" t="s">
        <v>70</v>
      </c>
      <c r="F564" s="251" t="s">
        <v>71</v>
      </c>
      <c r="G564" s="547" t="s">
        <v>57</v>
      </c>
      <c r="H564" s="546"/>
      <c r="I564" s="253" t="s">
        <v>58</v>
      </c>
    </row>
    <row r="565" spans="1:9">
      <c r="A565" s="106"/>
      <c r="B565" s="152"/>
      <c r="C565" s="152"/>
      <c r="D565" s="222"/>
      <c r="E565" s="108"/>
      <c r="F565" s="109"/>
      <c r="G565" s="548"/>
      <c r="H565" s="549"/>
      <c r="I565" s="223"/>
    </row>
    <row r="566" spans="1:9">
      <c r="A566" s="679" t="s">
        <v>116</v>
      </c>
      <c r="B566" s="680"/>
      <c r="C566" s="680"/>
      <c r="D566" s="224" t="s">
        <v>117</v>
      </c>
      <c r="E566" s="1"/>
      <c r="F566" s="225">
        <v>40000</v>
      </c>
      <c r="G566" s="548">
        <v>0.20406914893617023</v>
      </c>
      <c r="H566" s="549"/>
      <c r="I566" s="223">
        <f>F566*G566</f>
        <v>8162.7659574468089</v>
      </c>
    </row>
    <row r="567" spans="1:9">
      <c r="A567" s="679"/>
      <c r="B567" s="680"/>
      <c r="C567" s="680"/>
      <c r="D567" s="720"/>
      <c r="E567" s="721"/>
      <c r="F567" s="722"/>
      <c r="G567" s="531"/>
      <c r="H567" s="532"/>
      <c r="I567" s="223"/>
    </row>
    <row r="568" spans="1:9" ht="15" thickBot="1">
      <c r="A568" s="137"/>
      <c r="B568" s="138"/>
      <c r="C568" s="138"/>
      <c r="D568" s="104"/>
      <c r="E568" s="105"/>
      <c r="F568" s="104"/>
      <c r="G568" s="179"/>
      <c r="H568" s="180"/>
      <c r="I568" s="221"/>
    </row>
    <row r="569" spans="1:9" ht="15" thickBot="1">
      <c r="A569" s="524" t="s">
        <v>59</v>
      </c>
      <c r="B569" s="525"/>
      <c r="C569" s="525"/>
      <c r="D569" s="525"/>
      <c r="E569" s="525"/>
      <c r="F569" s="525"/>
      <c r="G569" s="525"/>
      <c r="H569" s="526"/>
      <c r="I569" s="226">
        <f>I566</f>
        <v>8162.7659574468089</v>
      </c>
    </row>
    <row r="570" spans="1:9" ht="15" thickBot="1">
      <c r="A570" s="95"/>
      <c r="B570" s="84"/>
      <c r="C570" s="84"/>
      <c r="D570" s="84"/>
      <c r="E570" s="84"/>
      <c r="F570" s="84"/>
      <c r="G570" s="84"/>
      <c r="H570" s="84"/>
      <c r="I570" s="130"/>
    </row>
    <row r="571" spans="1:9" ht="15" thickBot="1">
      <c r="A571" s="263" t="s">
        <v>72</v>
      </c>
      <c r="B571" s="264"/>
      <c r="C571" s="264"/>
      <c r="D571" s="264"/>
      <c r="E571" s="264"/>
      <c r="F571" s="264"/>
      <c r="G571" s="264"/>
      <c r="H571" s="265"/>
      <c r="I571" s="266">
        <f>I547+I554+I561+I569</f>
        <v>12050</v>
      </c>
    </row>
    <row r="572" spans="1:9">
      <c r="A572" s="538" t="s">
        <v>73</v>
      </c>
      <c r="B572" s="539"/>
      <c r="C572" s="539"/>
      <c r="D572" s="182"/>
      <c r="E572" s="182"/>
      <c r="F572" s="182"/>
      <c r="G572" s="539"/>
      <c r="H572" s="539"/>
      <c r="I572" s="183"/>
    </row>
    <row r="573" spans="1:9" ht="15" thickBot="1">
      <c r="A573" s="563"/>
      <c r="B573" s="564"/>
      <c r="C573" s="564"/>
      <c r="D573" s="200"/>
      <c r="E573" s="200"/>
      <c r="F573" s="200"/>
      <c r="G573" s="564"/>
      <c r="H573" s="564"/>
      <c r="I573" s="185"/>
    </row>
    <row r="574" spans="1:9" ht="28">
      <c r="A574" s="245" t="s">
        <v>74</v>
      </c>
      <c r="B574" s="255"/>
      <c r="C574" s="255"/>
      <c r="D574" s="255"/>
      <c r="E574" s="252"/>
      <c r="F574" s="251" t="s">
        <v>75</v>
      </c>
      <c r="G574" s="547" t="s">
        <v>76</v>
      </c>
      <c r="H574" s="546"/>
      <c r="I574" s="253"/>
    </row>
    <row r="575" spans="1:9">
      <c r="A575" s="515"/>
      <c r="B575" s="516"/>
      <c r="C575" s="516"/>
      <c r="D575" s="718"/>
      <c r="E575" s="719"/>
      <c r="F575" s="113">
        <v>0.24</v>
      </c>
      <c r="G575" s="517">
        <f>I571*F575</f>
        <v>2892</v>
      </c>
      <c r="H575" s="518"/>
      <c r="I575" s="209"/>
    </row>
    <row r="576" spans="1:9">
      <c r="A576" s="628" t="s">
        <v>78</v>
      </c>
      <c r="B576" s="589"/>
      <c r="C576" s="516"/>
      <c r="D576" s="516"/>
      <c r="E576" s="530"/>
      <c r="F576" s="629">
        <v>0.02</v>
      </c>
      <c r="G576" s="517">
        <f>I571*F576</f>
        <v>241</v>
      </c>
      <c r="H576" s="518"/>
      <c r="I576" s="209"/>
    </row>
    <row r="577" spans="1:9" ht="15" thickBot="1">
      <c r="A577" s="173" t="s">
        <v>79</v>
      </c>
      <c r="B577" s="174"/>
      <c r="C577" s="174"/>
      <c r="D577" s="174"/>
      <c r="E577" s="175"/>
      <c r="F577" s="113">
        <v>0.04</v>
      </c>
      <c r="G577" s="228">
        <f>I571*F577</f>
        <v>482</v>
      </c>
      <c r="H577" s="229"/>
      <c r="I577" s="209"/>
    </row>
    <row r="578" spans="1:9" ht="15" thickBot="1">
      <c r="A578" s="524" t="s">
        <v>59</v>
      </c>
      <c r="B578" s="525"/>
      <c r="C578" s="525"/>
      <c r="D578" s="525"/>
      <c r="E578" s="525"/>
      <c r="F578" s="525"/>
      <c r="G578" s="525"/>
      <c r="H578" s="526"/>
      <c r="I578" s="149">
        <f>G575+G576+G577</f>
        <v>3615</v>
      </c>
    </row>
    <row r="579" spans="1:9" ht="15" thickBot="1">
      <c r="A579" s="95"/>
      <c r="B579" s="84"/>
      <c r="C579" s="84"/>
      <c r="D579" s="84"/>
      <c r="E579" s="84"/>
      <c r="F579" s="84"/>
      <c r="G579" s="84"/>
      <c r="H579" s="84"/>
      <c r="I579" s="130"/>
    </row>
    <row r="580" spans="1:9" ht="15" thickBot="1">
      <c r="A580" s="263" t="s">
        <v>80</v>
      </c>
      <c r="B580" s="264"/>
      <c r="C580" s="264"/>
      <c r="D580" s="259"/>
      <c r="E580" s="259"/>
      <c r="F580" s="259"/>
      <c r="G580" s="259"/>
      <c r="H580" s="260"/>
      <c r="I580" s="261">
        <f>I571+I578</f>
        <v>15665</v>
      </c>
    </row>
    <row r="581" spans="1:9">
      <c r="A581" s="93"/>
      <c r="B581" s="94"/>
      <c r="C581" s="94"/>
      <c r="D581" s="94"/>
      <c r="E581" s="94"/>
      <c r="F581" s="94"/>
      <c r="G581" s="94"/>
      <c r="H581" s="94"/>
      <c r="I581" s="129"/>
    </row>
    <row r="582" spans="1:9">
      <c r="A582" s="95"/>
      <c r="B582" s="84"/>
      <c r="C582" s="114"/>
      <c r="D582" s="114"/>
      <c r="E582" s="114"/>
      <c r="F582" s="84"/>
      <c r="G582" s="84"/>
      <c r="H582" s="84"/>
      <c r="I582" s="130"/>
    </row>
    <row r="583" spans="1:9">
      <c r="A583" s="630"/>
      <c r="B583" s="631"/>
      <c r="C583" s="631"/>
      <c r="D583" s="631"/>
      <c r="E583" s="631"/>
      <c r="F583" s="631"/>
      <c r="G583" s="631"/>
      <c r="H583" s="631"/>
      <c r="I583" s="632"/>
    </row>
    <row r="585" spans="1:9">
      <c r="A585" s="633"/>
      <c r="B585" s="633"/>
      <c r="C585" s="633"/>
      <c r="D585" s="633"/>
      <c r="E585" s="633"/>
      <c r="F585" s="633"/>
      <c r="G585" s="633"/>
      <c r="H585" s="633"/>
      <c r="I585" s="633"/>
    </row>
    <row r="586" spans="1:9">
      <c r="A586" s="634" t="s">
        <v>0</v>
      </c>
      <c r="B586" s="634"/>
      <c r="C586" s="634"/>
      <c r="D586" s="634"/>
      <c r="E586" s="634"/>
      <c r="F586" s="634"/>
      <c r="G586" s="634"/>
      <c r="H586" s="634"/>
      <c r="I586" s="634"/>
    </row>
    <row r="587" spans="1:9">
      <c r="A587" s="204" t="s">
        <v>1</v>
      </c>
      <c r="B587" s="204"/>
      <c r="C587" s="204"/>
      <c r="D587" s="204"/>
      <c r="E587" s="204"/>
      <c r="F587" s="204"/>
      <c r="G587" s="204"/>
      <c r="H587" s="204"/>
      <c r="I587" s="204"/>
    </row>
    <row r="588" spans="1:9">
      <c r="A588" s="715"/>
      <c r="B588" s="715"/>
      <c r="C588" s="715"/>
      <c r="D588" s="715"/>
      <c r="E588" s="715"/>
      <c r="F588" s="716"/>
      <c r="G588" s="716"/>
      <c r="H588" s="682"/>
      <c r="I588" s="717"/>
    </row>
    <row r="589" spans="1:9" ht="15" thickBot="1">
      <c r="A589" s="631"/>
      <c r="B589" s="631"/>
      <c r="C589" s="631"/>
      <c r="D589" s="631"/>
      <c r="E589" s="631"/>
      <c r="F589" s="631"/>
      <c r="G589" s="631"/>
      <c r="H589" s="631"/>
      <c r="I589" s="714"/>
    </row>
    <row r="590" spans="1:9">
      <c r="A590" s="515" t="s">
        <v>77</v>
      </c>
      <c r="B590" s="516"/>
      <c r="C590" s="608"/>
      <c r="D590" s="608"/>
      <c r="E590" s="609"/>
      <c r="F590" s="644"/>
      <c r="G590" s="645"/>
      <c r="H590" s="645"/>
      <c r="I590" s="646"/>
    </row>
    <row r="591" spans="1:9">
      <c r="A591" s="605"/>
      <c r="B591" s="613"/>
      <c r="C591" s="614"/>
      <c r="D591" s="614"/>
      <c r="E591" s="615"/>
      <c r="F591" s="616" t="s">
        <v>39</v>
      </c>
      <c r="G591" s="618"/>
      <c r="H591" s="619"/>
      <c r="I591" s="620"/>
    </row>
    <row r="592" spans="1:9">
      <c r="A592" s="605"/>
      <c r="B592" s="613" t="s">
        <v>40</v>
      </c>
      <c r="C592" s="614"/>
      <c r="D592" s="614"/>
      <c r="E592" s="615"/>
      <c r="F592" s="573"/>
      <c r="G592" s="647"/>
      <c r="H592" s="648"/>
      <c r="I592" s="649"/>
    </row>
    <row r="593" spans="1:9">
      <c r="A593" s="605"/>
      <c r="B593" s="196" t="s">
        <v>41</v>
      </c>
      <c r="C593" s="88"/>
      <c r="D593" s="88"/>
      <c r="E593" s="197"/>
      <c r="F593" s="616" t="s">
        <v>42</v>
      </c>
      <c r="G593" s="616">
        <v>1</v>
      </c>
      <c r="H593" s="616" t="s">
        <v>43</v>
      </c>
      <c r="I593" s="624">
        <v>1</v>
      </c>
    </row>
    <row r="594" spans="1:9">
      <c r="A594" s="195"/>
      <c r="B594" s="1"/>
      <c r="C594" s="1"/>
      <c r="D594" s="1"/>
      <c r="E594" s="1"/>
      <c r="F594" s="198"/>
      <c r="G594" s="198"/>
      <c r="H594" s="198"/>
      <c r="I594" s="199"/>
    </row>
    <row r="595" spans="1:9" ht="15" thickBot="1">
      <c r="A595" s="710"/>
      <c r="B595" s="711"/>
      <c r="C595" s="711"/>
      <c r="D595" s="711"/>
      <c r="E595" s="711"/>
      <c r="F595" s="711"/>
      <c r="G595" s="120"/>
      <c r="H595" s="120"/>
      <c r="I595" s="123"/>
    </row>
    <row r="596" spans="1:9">
      <c r="A596" s="712" t="s">
        <v>123</v>
      </c>
      <c r="B596" s="712"/>
      <c r="C596" s="712"/>
      <c r="D596" s="712"/>
      <c r="E596" s="712"/>
      <c r="F596" s="656" t="s">
        <v>44</v>
      </c>
      <c r="G596" s="86" t="s">
        <v>45</v>
      </c>
      <c r="H596" s="86" t="s">
        <v>46</v>
      </c>
      <c r="I596" s="124" t="s">
        <v>47</v>
      </c>
    </row>
    <row r="597" spans="1:9">
      <c r="A597" s="236"/>
      <c r="B597" s="236"/>
      <c r="C597" s="236"/>
      <c r="D597" s="236"/>
      <c r="E597" s="236"/>
      <c r="F597" s="207"/>
      <c r="G597" s="90">
        <v>22</v>
      </c>
      <c r="H597" s="90">
        <v>4</v>
      </c>
      <c r="I597" s="125">
        <v>24</v>
      </c>
    </row>
    <row r="598" spans="1:9">
      <c r="A598" s="184" t="s">
        <v>48</v>
      </c>
      <c r="B598" s="200"/>
      <c r="C598" s="88" t="s">
        <v>49</v>
      </c>
      <c r="D598" s="84"/>
      <c r="E598" s="88"/>
      <c r="F598" s="89"/>
      <c r="G598" s="84"/>
      <c r="H598" s="84"/>
      <c r="I598" s="126"/>
    </row>
    <row r="599" spans="1:9">
      <c r="A599" s="91"/>
      <c r="B599" s="92"/>
      <c r="C599" s="92"/>
      <c r="D599" s="92"/>
      <c r="E599" s="92"/>
      <c r="F599" s="92"/>
      <c r="G599" s="92"/>
      <c r="H599" s="92"/>
      <c r="I599" s="127"/>
    </row>
    <row r="600" spans="1:9" ht="15" thickBot="1">
      <c r="A600" s="137"/>
      <c r="B600" s="138"/>
      <c r="C600" s="138"/>
      <c r="D600" s="138"/>
      <c r="E600" s="138"/>
      <c r="F600" s="138"/>
      <c r="G600" s="138"/>
      <c r="H600" s="138"/>
      <c r="I600" s="128"/>
    </row>
    <row r="601" spans="1:9" ht="15" thickBot="1">
      <c r="A601" s="697"/>
      <c r="B601" s="698"/>
      <c r="C601" s="631"/>
      <c r="D601" s="631"/>
      <c r="E601" s="698"/>
      <c r="F601" s="698"/>
      <c r="G601" s="698"/>
      <c r="H601" s="698"/>
      <c r="I601" s="713"/>
    </row>
    <row r="602" spans="1:9" ht="15" thickBot="1">
      <c r="A602" s="192" t="s">
        <v>50</v>
      </c>
      <c r="B602" s="193"/>
      <c r="C602" s="193"/>
      <c r="D602" s="193"/>
      <c r="E602" s="193"/>
      <c r="F602" s="193"/>
      <c r="G602" s="193"/>
      <c r="H602" s="193"/>
      <c r="I602" s="194"/>
    </row>
    <row r="603" spans="1:9">
      <c r="A603" s="244" t="s">
        <v>51</v>
      </c>
      <c r="B603" s="544" t="s">
        <v>7</v>
      </c>
      <c r="C603" s="545"/>
      <c r="D603" s="545"/>
      <c r="E603" s="545"/>
      <c r="F603" s="579"/>
      <c r="G603" s="580" t="s">
        <v>52</v>
      </c>
      <c r="H603" s="581"/>
      <c r="I603" s="247" t="s">
        <v>9</v>
      </c>
    </row>
    <row r="604" spans="1:9" ht="30" customHeight="1" thickBot="1">
      <c r="A604" s="248" t="str">
        <f>'Presupuesto Oficial'!B28</f>
        <v>3.6</v>
      </c>
      <c r="B604" s="582" t="str">
        <f>'Presupuesto Oficial'!E28</f>
        <v>Construcción en placa de concreto estampillado concolor mineral de 3.000 PSI espesor 0.08 cm</v>
      </c>
      <c r="C604" s="583"/>
      <c r="D604" s="583"/>
      <c r="E604" s="583"/>
      <c r="F604" s="584"/>
      <c r="G604" s="585" t="s">
        <v>96</v>
      </c>
      <c r="H604" s="586"/>
      <c r="I604" s="249">
        <v>1</v>
      </c>
    </row>
    <row r="605" spans="1:9" ht="15" thickBot="1">
      <c r="A605" s="181" t="s">
        <v>53</v>
      </c>
      <c r="B605" s="182"/>
      <c r="C605" s="182"/>
      <c r="D605" s="182"/>
      <c r="E605" s="182"/>
      <c r="F605" s="182"/>
      <c r="G605" s="182"/>
      <c r="H605" s="182"/>
      <c r="I605" s="183"/>
    </row>
    <row r="606" spans="1:9">
      <c r="A606" s="723"/>
      <c r="B606" s="724" t="s">
        <v>86</v>
      </c>
      <c r="C606" s="250"/>
      <c r="D606" s="547" t="s">
        <v>55</v>
      </c>
      <c r="E606" s="546"/>
      <c r="F606" s="251" t="s">
        <v>56</v>
      </c>
      <c r="G606" s="547" t="s">
        <v>57</v>
      </c>
      <c r="H606" s="546"/>
      <c r="I606" s="253" t="s">
        <v>58</v>
      </c>
    </row>
    <row r="607" spans="1:9">
      <c r="A607" s="515" t="s">
        <v>94</v>
      </c>
      <c r="B607" s="516"/>
      <c r="C607" s="170"/>
      <c r="D607" s="589"/>
      <c r="E607" s="530"/>
      <c r="F607" s="208">
        <v>200</v>
      </c>
      <c r="G607" s="590">
        <v>1</v>
      </c>
      <c r="H607" s="591"/>
      <c r="I607" s="209">
        <f>F607*G607</f>
        <v>200</v>
      </c>
    </row>
    <row r="608" spans="1:9">
      <c r="A608" s="188" t="s">
        <v>124</v>
      </c>
      <c r="B608" s="169"/>
      <c r="C608" s="170"/>
      <c r="D608" s="589"/>
      <c r="E608" s="530"/>
      <c r="F608" s="208">
        <v>160000</v>
      </c>
      <c r="G608" s="590">
        <v>0.5</v>
      </c>
      <c r="H608" s="591"/>
      <c r="I608" s="209">
        <f>F608*G608</f>
        <v>80000</v>
      </c>
    </row>
    <row r="609" spans="1:9">
      <c r="A609" s="515" t="s">
        <v>125</v>
      </c>
      <c r="B609" s="516"/>
      <c r="C609" s="170"/>
      <c r="D609" s="589"/>
      <c r="E609" s="530"/>
      <c r="F609" s="208">
        <v>120000</v>
      </c>
      <c r="G609" s="590">
        <v>0.5</v>
      </c>
      <c r="H609" s="591"/>
      <c r="I609" s="209">
        <f>F609*G609</f>
        <v>60000</v>
      </c>
    </row>
    <row r="610" spans="1:9">
      <c r="A610" s="515" t="s">
        <v>126</v>
      </c>
      <c r="B610" s="516"/>
      <c r="C610" s="170"/>
      <c r="D610" s="589"/>
      <c r="E610" s="530"/>
      <c r="F610" s="208">
        <v>120000</v>
      </c>
      <c r="G610" s="590">
        <v>0.5</v>
      </c>
      <c r="H610" s="591"/>
      <c r="I610" s="209">
        <f>F610*G610</f>
        <v>60000</v>
      </c>
    </row>
    <row r="611" spans="1:9" ht="15" thickBot="1">
      <c r="A611" s="743" t="s">
        <v>163</v>
      </c>
      <c r="B611" s="675"/>
      <c r="C611" s="310"/>
      <c r="D611" s="750"/>
      <c r="E611" s="747"/>
      <c r="F611" s="210">
        <v>60000</v>
      </c>
      <c r="G611" s="751">
        <v>0.5</v>
      </c>
      <c r="H611" s="752"/>
      <c r="I611" s="221">
        <f>F611*G611</f>
        <v>30000</v>
      </c>
    </row>
    <row r="612" spans="1:9" ht="15" thickBot="1">
      <c r="A612" s="524" t="s">
        <v>59</v>
      </c>
      <c r="B612" s="525"/>
      <c r="C612" s="177"/>
      <c r="D612" s="525"/>
      <c r="E612" s="525"/>
      <c r="F612" s="177"/>
      <c r="G612" s="525"/>
      <c r="H612" s="526"/>
      <c r="I612" s="142">
        <f>I607+I608+I609+I610+I611</f>
        <v>230200</v>
      </c>
    </row>
    <row r="613" spans="1:9">
      <c r="A613" s="538" t="s">
        <v>60</v>
      </c>
      <c r="B613" s="539"/>
      <c r="C613" s="182"/>
      <c r="D613" s="539"/>
      <c r="E613" s="539"/>
      <c r="F613" s="182"/>
      <c r="G613" s="539"/>
      <c r="H613" s="539"/>
      <c r="I613" s="183"/>
    </row>
    <row r="614" spans="1:9" ht="15" thickBot="1">
      <c r="A614" s="563"/>
      <c r="B614" s="564"/>
      <c r="C614" s="564"/>
      <c r="D614" s="564"/>
      <c r="E614" s="564"/>
      <c r="F614" s="564"/>
      <c r="G614" s="564"/>
      <c r="H614" s="564"/>
      <c r="I614" s="185"/>
    </row>
    <row r="615" spans="1:9" ht="28">
      <c r="A615" s="544" t="s">
        <v>7</v>
      </c>
      <c r="B615" s="545"/>
      <c r="C615" s="255"/>
      <c r="D615" s="252"/>
      <c r="E615" s="254" t="s">
        <v>52</v>
      </c>
      <c r="F615" s="251" t="s">
        <v>9</v>
      </c>
      <c r="G615" s="278" t="s">
        <v>61</v>
      </c>
      <c r="H615" s="279" t="s">
        <v>127</v>
      </c>
      <c r="I615" s="253" t="s">
        <v>58</v>
      </c>
    </row>
    <row r="616" spans="1:9">
      <c r="A616" s="689" t="s">
        <v>128</v>
      </c>
      <c r="B616" s="551"/>
      <c r="C616" s="551"/>
      <c r="D616" s="552"/>
      <c r="E616" s="231" t="s">
        <v>129</v>
      </c>
      <c r="F616" s="232">
        <f>50*7</f>
        <v>350</v>
      </c>
      <c r="G616" s="725">
        <f>38000/50</f>
        <v>760</v>
      </c>
      <c r="H616" s="726">
        <v>0.05</v>
      </c>
      <c r="I616" s="235">
        <f>(G616*F616)*H616+(G616*F616)</f>
        <v>279300</v>
      </c>
    </row>
    <row r="617" spans="1:9">
      <c r="A617" s="238" t="s">
        <v>130</v>
      </c>
      <c r="B617" s="239"/>
      <c r="C617" s="239"/>
      <c r="D617" s="240"/>
      <c r="E617" s="231" t="s">
        <v>96</v>
      </c>
      <c r="F617" s="232">
        <v>0.56000000000000005</v>
      </c>
      <c r="G617" s="725">
        <f>900000/8</f>
        <v>112500</v>
      </c>
      <c r="H617" s="726">
        <v>0.05</v>
      </c>
      <c r="I617" s="235">
        <f>(G617*F617)*H617+(G617*F617)</f>
        <v>66150.000000000015</v>
      </c>
    </row>
    <row r="618" spans="1:9">
      <c r="A618" s="213" t="s">
        <v>131</v>
      </c>
      <c r="B618" s="214"/>
      <c r="C618" s="214"/>
      <c r="D618" s="215"/>
      <c r="E618" s="231" t="s">
        <v>96</v>
      </c>
      <c r="F618" s="232">
        <v>0.84</v>
      </c>
      <c r="G618" s="725">
        <f>1600000/8</f>
        <v>200000</v>
      </c>
      <c r="H618" s="726">
        <v>0.05</v>
      </c>
      <c r="I618" s="235">
        <f>(G618*F618)*H618+(G618*F618)</f>
        <v>176400</v>
      </c>
    </row>
    <row r="619" spans="1:9">
      <c r="A619" s="515" t="s">
        <v>132</v>
      </c>
      <c r="B619" s="516"/>
      <c r="C619" s="516"/>
      <c r="D619" s="530"/>
      <c r="E619" s="169" t="s">
        <v>133</v>
      </c>
      <c r="F619" s="291">
        <v>175</v>
      </c>
      <c r="G619" s="727">
        <v>268.39826839826839</v>
      </c>
      <c r="H619" s="726">
        <v>0.05</v>
      </c>
      <c r="I619" s="235">
        <f>(G619*F619)*H619+(G619*F619)</f>
        <v>49318.181818181816</v>
      </c>
    </row>
    <row r="620" spans="1:9" ht="15" thickBot="1">
      <c r="A620" s="743" t="s">
        <v>219</v>
      </c>
      <c r="B620" s="675"/>
      <c r="C620" s="675"/>
      <c r="D620" s="747"/>
      <c r="E620" s="84" t="s">
        <v>162</v>
      </c>
      <c r="F620" s="104">
        <v>10</v>
      </c>
      <c r="G620" s="748">
        <v>2500</v>
      </c>
      <c r="H620" s="749">
        <v>1.05</v>
      </c>
      <c r="I620" s="309">
        <f>(G620*F620)*H620+(G620*F620)</f>
        <v>51250</v>
      </c>
    </row>
    <row r="621" spans="1:9" ht="15" thickBot="1">
      <c r="A621" s="524" t="s">
        <v>59</v>
      </c>
      <c r="B621" s="525"/>
      <c r="C621" s="525"/>
      <c r="D621" s="525"/>
      <c r="E621" s="177"/>
      <c r="F621" s="177"/>
      <c r="G621" s="525"/>
      <c r="H621" s="526"/>
      <c r="I621" s="226">
        <f>I616+I617+I618+I619+I620</f>
        <v>622418.18181818177</v>
      </c>
    </row>
    <row r="622" spans="1:9">
      <c r="A622" s="538" t="s">
        <v>62</v>
      </c>
      <c r="B622" s="539"/>
      <c r="C622" s="539"/>
      <c r="D622" s="539"/>
      <c r="E622" s="182"/>
      <c r="F622" s="182"/>
      <c r="G622" s="539"/>
      <c r="H622" s="539"/>
      <c r="I622" s="183"/>
    </row>
    <row r="623" spans="1:9" ht="15" thickBot="1">
      <c r="A623" s="563"/>
      <c r="B623" s="564"/>
      <c r="C623" s="564"/>
      <c r="D623" s="564"/>
      <c r="E623" s="200"/>
      <c r="F623" s="200"/>
      <c r="G623" s="564"/>
      <c r="H623" s="564"/>
      <c r="I623" s="185"/>
    </row>
    <row r="624" spans="1:9" ht="28">
      <c r="A624" s="544" t="s">
        <v>63</v>
      </c>
      <c r="B624" s="545"/>
      <c r="C624" s="402"/>
      <c r="D624" s="256" t="s">
        <v>64</v>
      </c>
      <c r="E624" s="255" t="s">
        <v>65</v>
      </c>
      <c r="F624" s="256" t="s">
        <v>101</v>
      </c>
      <c r="G624" s="547" t="s">
        <v>66</v>
      </c>
      <c r="H624" s="546"/>
      <c r="I624" s="253" t="s">
        <v>58</v>
      </c>
    </row>
    <row r="625" spans="1:9">
      <c r="A625" s="188" t="s">
        <v>220</v>
      </c>
      <c r="B625" s="169"/>
      <c r="C625" s="169"/>
      <c r="D625" s="212">
        <v>50</v>
      </c>
      <c r="E625" s="400">
        <v>14.820004311273715</v>
      </c>
      <c r="F625" s="212">
        <f>D625/E625</f>
        <v>3.3738181818182422</v>
      </c>
      <c r="G625" s="399">
        <v>100000</v>
      </c>
      <c r="H625" s="401"/>
      <c r="I625" s="209">
        <f>G625*F625</f>
        <v>337381.81818182423</v>
      </c>
    </row>
    <row r="626" spans="1:9" ht="15" thickBot="1">
      <c r="A626" s="137"/>
      <c r="B626" s="138"/>
      <c r="C626" s="138"/>
      <c r="D626" s="104"/>
      <c r="E626" s="105"/>
      <c r="F626" s="104"/>
      <c r="G626" s="179"/>
      <c r="H626" s="180"/>
      <c r="I626" s="221"/>
    </row>
    <row r="627" spans="1:9" ht="15" thickBot="1">
      <c r="A627" s="524" t="s">
        <v>59</v>
      </c>
      <c r="B627" s="525"/>
      <c r="C627" s="525"/>
      <c r="D627" s="177"/>
      <c r="E627" s="177"/>
      <c r="F627" s="177"/>
      <c r="G627" s="525"/>
      <c r="H627" s="526"/>
      <c r="I627" s="142">
        <f>I625</f>
        <v>337381.81818182423</v>
      </c>
    </row>
    <row r="628" spans="1:9">
      <c r="A628" s="538" t="s">
        <v>67</v>
      </c>
      <c r="B628" s="539"/>
      <c r="C628" s="539"/>
      <c r="D628" s="182"/>
      <c r="E628" s="182"/>
      <c r="F628" s="182"/>
      <c r="G628" s="539"/>
      <c r="H628" s="539"/>
      <c r="I628" s="183"/>
    </row>
    <row r="629" spans="1:9" ht="15" thickBot="1">
      <c r="A629" s="563"/>
      <c r="B629" s="564"/>
      <c r="C629" s="564"/>
      <c r="D629" s="200"/>
      <c r="E629" s="200"/>
      <c r="F629" s="200"/>
      <c r="G629" s="564"/>
      <c r="H629" s="564"/>
      <c r="I629" s="185"/>
    </row>
    <row r="630" spans="1:9">
      <c r="A630" s="544" t="s">
        <v>68</v>
      </c>
      <c r="B630" s="545"/>
      <c r="C630" s="545"/>
      <c r="D630" s="692" t="s">
        <v>69</v>
      </c>
      <c r="E630" s="545" t="s">
        <v>70</v>
      </c>
      <c r="F630" s="692" t="s">
        <v>71</v>
      </c>
      <c r="G630" s="547" t="s">
        <v>57</v>
      </c>
      <c r="H630" s="546"/>
      <c r="I630" s="253" t="s">
        <v>58</v>
      </c>
    </row>
    <row r="631" spans="1:9">
      <c r="A631" s="679"/>
      <c r="B631" s="680"/>
      <c r="C631" s="152"/>
      <c r="D631" s="222"/>
      <c r="E631" s="108"/>
      <c r="F631" s="109"/>
      <c r="G631" s="189"/>
      <c r="H631" s="190"/>
      <c r="I631" s="223"/>
    </row>
    <row r="632" spans="1:9">
      <c r="A632" s="679" t="s">
        <v>116</v>
      </c>
      <c r="B632" s="680"/>
      <c r="C632" s="680"/>
      <c r="D632" s="224" t="s">
        <v>117</v>
      </c>
      <c r="E632" s="1"/>
      <c r="F632" s="225">
        <v>90000</v>
      </c>
      <c r="G632" s="548">
        <v>4</v>
      </c>
      <c r="H632" s="549"/>
      <c r="I632" s="223">
        <f>F632*G632</f>
        <v>360000</v>
      </c>
    </row>
    <row r="633" spans="1:9">
      <c r="A633" s="106"/>
      <c r="B633" s="152"/>
      <c r="C633" s="152"/>
      <c r="D633" s="222"/>
      <c r="E633" s="108"/>
      <c r="F633" s="109"/>
      <c r="G633" s="531"/>
      <c r="H633" s="532"/>
      <c r="I633" s="223"/>
    </row>
    <row r="634" spans="1:9" ht="15" thickBot="1">
      <c r="A634" s="137"/>
      <c r="B634" s="138"/>
      <c r="C634" s="138"/>
      <c r="D634" s="104"/>
      <c r="E634" s="105"/>
      <c r="F634" s="104"/>
      <c r="G634" s="536"/>
      <c r="H634" s="537"/>
      <c r="I634" s="221"/>
    </row>
    <row r="635" spans="1:9" ht="15" thickBot="1">
      <c r="A635" s="524" t="s">
        <v>59</v>
      </c>
      <c r="B635" s="525"/>
      <c r="C635" s="525"/>
      <c r="D635" s="525"/>
      <c r="E635" s="525"/>
      <c r="F635" s="525"/>
      <c r="G635" s="525"/>
      <c r="H635" s="526"/>
      <c r="I635" s="226">
        <f>I632</f>
        <v>360000</v>
      </c>
    </row>
    <row r="636" spans="1:9" ht="15" thickBot="1">
      <c r="A636" s="95"/>
      <c r="B636" s="84"/>
      <c r="C636" s="84"/>
      <c r="D636" s="84"/>
      <c r="E636" s="84"/>
      <c r="F636" s="84"/>
      <c r="G636" s="84"/>
      <c r="H636" s="84"/>
      <c r="I636" s="130"/>
    </row>
    <row r="637" spans="1:9" ht="15" thickBot="1">
      <c r="A637" s="527" t="s">
        <v>72</v>
      </c>
      <c r="B637" s="528"/>
      <c r="C637" s="528"/>
      <c r="D637" s="528"/>
      <c r="E637" s="528"/>
      <c r="F637" s="528"/>
      <c r="G637" s="528"/>
      <c r="H637" s="529"/>
      <c r="I637" s="257">
        <f>I612+I621+I627+I635</f>
        <v>1550000.0000000061</v>
      </c>
    </row>
    <row r="638" spans="1:9">
      <c r="A638" s="181" t="s">
        <v>73</v>
      </c>
      <c r="B638" s="182"/>
      <c r="C638" s="182"/>
      <c r="D638" s="182"/>
      <c r="E638" s="182"/>
      <c r="F638" s="182"/>
      <c r="G638" s="182"/>
      <c r="H638" s="182"/>
      <c r="I638" s="183"/>
    </row>
    <row r="639" spans="1:9" ht="15" thickBot="1">
      <c r="A639" s="541"/>
      <c r="B639" s="542"/>
      <c r="C639" s="564"/>
      <c r="D639" s="200"/>
      <c r="E639" s="200"/>
      <c r="F639" s="200"/>
      <c r="G639" s="564"/>
      <c r="H639" s="564"/>
      <c r="I639" s="185"/>
    </row>
    <row r="640" spans="1:9">
      <c r="A640" s="544" t="s">
        <v>74</v>
      </c>
      <c r="B640" s="545"/>
      <c r="C640" s="545"/>
      <c r="D640" s="255"/>
      <c r="E640" s="252"/>
      <c r="F640" s="251" t="s">
        <v>75</v>
      </c>
      <c r="G640" s="547" t="s">
        <v>76</v>
      </c>
      <c r="H640" s="546"/>
      <c r="I640" s="253"/>
    </row>
    <row r="641" spans="1:9">
      <c r="A641" s="188" t="s">
        <v>77</v>
      </c>
      <c r="B641" s="169"/>
      <c r="C641" s="169"/>
      <c r="D641" s="227"/>
      <c r="E641" s="112"/>
      <c r="F641" s="113">
        <v>0.24</v>
      </c>
      <c r="G641" s="517">
        <f>I637*F641</f>
        <v>372000.00000000146</v>
      </c>
      <c r="H641" s="518"/>
      <c r="I641" s="209"/>
    </row>
    <row r="642" spans="1:9">
      <c r="A642" s="628" t="s">
        <v>78</v>
      </c>
      <c r="B642" s="589"/>
      <c r="C642" s="516"/>
      <c r="D642" s="516"/>
      <c r="E642" s="530"/>
      <c r="F642" s="113">
        <v>0.02</v>
      </c>
      <c r="G642" s="517">
        <f>I637*F642</f>
        <v>31000.00000000012</v>
      </c>
      <c r="H642" s="518"/>
      <c r="I642" s="209"/>
    </row>
    <row r="643" spans="1:9" ht="15" thickBot="1">
      <c r="A643" s="519" t="s">
        <v>79</v>
      </c>
      <c r="B643" s="520"/>
      <c r="C643" s="520"/>
      <c r="D643" s="520"/>
      <c r="E643" s="521"/>
      <c r="F643" s="629">
        <v>0.04</v>
      </c>
      <c r="G643" s="517">
        <f>I637*F643</f>
        <v>62000.00000000024</v>
      </c>
      <c r="H643" s="518"/>
      <c r="I643" s="209"/>
    </row>
    <row r="644" spans="1:9" ht="15" thickBot="1">
      <c r="A644" s="176" t="s">
        <v>59</v>
      </c>
      <c r="B644" s="177"/>
      <c r="C644" s="177"/>
      <c r="D644" s="177"/>
      <c r="E644" s="177"/>
      <c r="F644" s="177"/>
      <c r="G644" s="177"/>
      <c r="H644" s="178"/>
      <c r="I644" s="149">
        <f>G641+G642+G643</f>
        <v>465000.0000000018</v>
      </c>
    </row>
    <row r="645" spans="1:9" ht="15" thickBot="1">
      <c r="A645" s="630"/>
      <c r="B645" s="631"/>
      <c r="C645" s="631"/>
      <c r="D645" s="631"/>
      <c r="E645" s="631"/>
      <c r="F645" s="631"/>
      <c r="G645" s="631"/>
      <c r="H645" s="631"/>
      <c r="I645" s="130"/>
    </row>
    <row r="646" spans="1:9" ht="15" thickBot="1">
      <c r="A646" s="258" t="s">
        <v>80</v>
      </c>
      <c r="B646" s="259"/>
      <c r="C646" s="259"/>
      <c r="D646" s="259"/>
      <c r="E646" s="259"/>
      <c r="F646" s="259"/>
      <c r="G646" s="259"/>
      <c r="H646" s="260"/>
      <c r="I646" s="261">
        <f>I637+I644</f>
        <v>2015000.0000000079</v>
      </c>
    </row>
    <row r="647" spans="1:9">
      <c r="A647" s="93"/>
      <c r="B647" s="94"/>
      <c r="C647" s="94"/>
      <c r="D647" s="94"/>
      <c r="E647" s="94"/>
      <c r="F647" s="94"/>
      <c r="G647" s="94"/>
      <c r="H647" s="94"/>
      <c r="I647" s="129"/>
    </row>
    <row r="648" spans="1:9">
      <c r="A648" s="95"/>
      <c r="B648" s="84"/>
      <c r="C648" s="114" t="s">
        <v>81</v>
      </c>
      <c r="D648" s="114"/>
      <c r="E648" s="114"/>
      <c r="F648" s="114"/>
      <c r="G648" s="84"/>
      <c r="H648" s="84"/>
      <c r="I648" s="130"/>
    </row>
    <row r="649" spans="1:9">
      <c r="A649" s="95"/>
      <c r="B649" s="84"/>
      <c r="C649" s="169" t="s">
        <v>82</v>
      </c>
      <c r="D649" s="169"/>
      <c r="E649" s="169"/>
      <c r="F649" s="169"/>
      <c r="G649" s="84"/>
      <c r="H649" s="84"/>
      <c r="I649" s="130"/>
    </row>
    <row r="650" spans="1:9">
      <c r="A650" s="630"/>
      <c r="B650" s="631"/>
      <c r="C650" s="516" t="s">
        <v>83</v>
      </c>
      <c r="D650" s="516"/>
      <c r="E650" s="516"/>
      <c r="F650" s="516"/>
      <c r="G650" s="631"/>
      <c r="H650" s="631"/>
      <c r="I650" s="632"/>
    </row>
    <row r="651" spans="1:9">
      <c r="A651" s="95"/>
      <c r="B651" s="84"/>
      <c r="C651" s="169" t="s">
        <v>84</v>
      </c>
      <c r="D651" s="169"/>
      <c r="E651" s="169"/>
      <c r="F651" s="169"/>
      <c r="G651" s="84"/>
      <c r="H651" s="84"/>
      <c r="I651" s="130"/>
    </row>
    <row r="652" spans="1:9" ht="15" thickBot="1">
      <c r="A652" s="163"/>
      <c r="B652" s="105"/>
      <c r="C652" s="105"/>
      <c r="D652" s="105"/>
      <c r="E652" s="105"/>
      <c r="F652" s="105"/>
      <c r="G652" s="105"/>
      <c r="H652" s="105"/>
      <c r="I652" s="164"/>
    </row>
    <row r="654" spans="1:9" ht="15" thickBot="1"/>
    <row r="655" spans="1:9">
      <c r="A655" s="635" t="s">
        <v>0</v>
      </c>
      <c r="B655" s="636"/>
      <c r="C655" s="636"/>
      <c r="D655" s="636"/>
      <c r="E655" s="636"/>
      <c r="F655" s="636"/>
      <c r="G655" s="636"/>
      <c r="H655" s="636"/>
      <c r="I655" s="637"/>
    </row>
    <row r="656" spans="1:9">
      <c r="A656" s="638" t="s">
        <v>1</v>
      </c>
      <c r="B656" s="639"/>
      <c r="C656" s="639"/>
      <c r="D656" s="639"/>
      <c r="E656" s="639"/>
      <c r="F656" s="639"/>
      <c r="G656" s="639"/>
      <c r="H656" s="639"/>
      <c r="I656" s="640"/>
    </row>
    <row r="657" spans="1:9">
      <c r="A657" s="280"/>
      <c r="B657" s="78"/>
      <c r="C657" s="78"/>
      <c r="D657" s="78"/>
      <c r="E657" s="78"/>
      <c r="F657" s="42"/>
      <c r="G657" s="42"/>
      <c r="H657" s="1"/>
      <c r="I657" s="281"/>
    </row>
    <row r="658" spans="1:9">
      <c r="A658" s="641" t="s">
        <v>38</v>
      </c>
      <c r="B658" s="642"/>
      <c r="C658" s="642"/>
      <c r="D658" s="642"/>
      <c r="E658" s="642"/>
      <c r="F658" s="642"/>
      <c r="G658" s="642"/>
      <c r="H658" s="642"/>
      <c r="I658" s="643"/>
    </row>
    <row r="659" spans="1:9" ht="15" thickBot="1">
      <c r="A659" s="95"/>
      <c r="B659" s="84"/>
      <c r="C659" s="84"/>
      <c r="D659" s="84"/>
      <c r="E659" s="84"/>
      <c r="F659" s="84"/>
      <c r="G659" s="84"/>
      <c r="H659" s="84"/>
      <c r="I659" s="130"/>
    </row>
    <row r="660" spans="1:9">
      <c r="A660" s="604"/>
      <c r="B660" s="607" t="s">
        <v>86</v>
      </c>
      <c r="C660" s="608"/>
      <c r="D660" s="608"/>
      <c r="E660" s="609"/>
      <c r="F660" s="644"/>
      <c r="G660" s="645"/>
      <c r="H660" s="645"/>
      <c r="I660" s="646"/>
    </row>
    <row r="661" spans="1:9">
      <c r="A661" s="605"/>
      <c r="B661" s="613"/>
      <c r="C661" s="614"/>
      <c r="D661" s="614"/>
      <c r="E661" s="615"/>
      <c r="F661" s="616" t="s">
        <v>39</v>
      </c>
      <c r="G661" s="618"/>
      <c r="H661" s="619"/>
      <c r="I661" s="620"/>
    </row>
    <row r="662" spans="1:9">
      <c r="A662" s="605"/>
      <c r="B662" s="613" t="s">
        <v>40</v>
      </c>
      <c r="C662" s="614"/>
      <c r="D662" s="614"/>
      <c r="E662" s="615"/>
      <c r="F662" s="573"/>
      <c r="G662" s="647"/>
      <c r="H662" s="648"/>
      <c r="I662" s="649"/>
    </row>
    <row r="663" spans="1:9">
      <c r="A663" s="605"/>
      <c r="B663" s="613" t="s">
        <v>41</v>
      </c>
      <c r="C663" s="614"/>
      <c r="D663" s="614"/>
      <c r="E663" s="615"/>
      <c r="F663" s="616" t="s">
        <v>42</v>
      </c>
      <c r="G663" s="616">
        <v>1</v>
      </c>
      <c r="H663" s="616" t="s">
        <v>43</v>
      </c>
      <c r="I663" s="624">
        <v>1</v>
      </c>
    </row>
    <row r="664" spans="1:9">
      <c r="A664" s="605"/>
      <c r="B664" s="1"/>
      <c r="C664" s="1"/>
      <c r="D664" s="1"/>
      <c r="E664" s="1"/>
      <c r="F664" s="617"/>
      <c r="G664" s="617"/>
      <c r="H664" s="617"/>
      <c r="I664" s="625"/>
    </row>
    <row r="665" spans="1:9" ht="15" thickBot="1">
      <c r="A665" s="205"/>
      <c r="B665" s="206"/>
      <c r="C665" s="206"/>
      <c r="D665" s="206"/>
      <c r="E665" s="206"/>
      <c r="F665" s="206"/>
      <c r="G665" s="120"/>
      <c r="H665" s="120"/>
      <c r="I665" s="123"/>
    </row>
    <row r="666" spans="1:9">
      <c r="A666" s="654"/>
      <c r="B666" s="655"/>
      <c r="C666" s="655"/>
      <c r="D666" s="655"/>
      <c r="E666" s="655"/>
      <c r="F666" s="656" t="s">
        <v>44</v>
      </c>
      <c r="G666" s="86" t="s">
        <v>45</v>
      </c>
      <c r="H666" s="86" t="s">
        <v>46</v>
      </c>
      <c r="I666" s="124" t="s">
        <v>47</v>
      </c>
    </row>
    <row r="667" spans="1:9">
      <c r="A667" s="654"/>
      <c r="B667" s="655"/>
      <c r="C667" s="655"/>
      <c r="D667" s="655"/>
      <c r="E667" s="655"/>
      <c r="F667" s="656"/>
      <c r="G667" s="90">
        <v>22</v>
      </c>
      <c r="H667" s="90">
        <v>4</v>
      </c>
      <c r="I667" s="125">
        <v>24</v>
      </c>
    </row>
    <row r="668" spans="1:9">
      <c r="A668" s="563" t="s">
        <v>48</v>
      </c>
      <c r="B668" s="564"/>
      <c r="C668" s="88" t="s">
        <v>49</v>
      </c>
      <c r="D668" s="84"/>
      <c r="E668" s="88"/>
      <c r="F668" s="89"/>
      <c r="G668" s="84"/>
      <c r="H668" s="84"/>
      <c r="I668" s="126"/>
    </row>
    <row r="669" spans="1:9">
      <c r="A669" s="91"/>
      <c r="B669" s="92"/>
      <c r="C669" s="92"/>
      <c r="D669" s="92"/>
      <c r="E669" s="92"/>
      <c r="F669" s="92"/>
      <c r="G669" s="92"/>
      <c r="H669" s="92"/>
      <c r="I669" s="127"/>
    </row>
    <row r="670" spans="1:9" ht="15" thickBot="1">
      <c r="A670" s="137"/>
      <c r="B670" s="138"/>
      <c r="C670" s="138"/>
      <c r="D670" s="138"/>
      <c r="E670" s="138"/>
      <c r="F670" s="138"/>
      <c r="G670" s="138"/>
      <c r="H670" s="138"/>
      <c r="I670" s="128"/>
    </row>
    <row r="671" spans="1:9" ht="15" thickBot="1">
      <c r="A671" s="93"/>
      <c r="B671" s="94"/>
      <c r="C671" s="84"/>
      <c r="D671" s="84"/>
      <c r="E671" s="94"/>
      <c r="F671" s="94"/>
      <c r="G671" s="94"/>
      <c r="H671" s="94"/>
      <c r="I671" s="129"/>
    </row>
    <row r="672" spans="1:9" ht="15" thickBot="1">
      <c r="A672" s="651" t="s">
        <v>50</v>
      </c>
      <c r="B672" s="652"/>
      <c r="C672" s="652"/>
      <c r="D672" s="652"/>
      <c r="E672" s="652"/>
      <c r="F672" s="652"/>
      <c r="G672" s="652"/>
      <c r="H672" s="652"/>
      <c r="I672" s="653"/>
    </row>
    <row r="673" spans="1:9">
      <c r="A673" s="244" t="s">
        <v>51</v>
      </c>
      <c r="B673" s="544" t="s">
        <v>7</v>
      </c>
      <c r="C673" s="545"/>
      <c r="D673" s="545"/>
      <c r="E673" s="545"/>
      <c r="F673" s="579"/>
      <c r="G673" s="580" t="s">
        <v>52</v>
      </c>
      <c r="H673" s="581"/>
      <c r="I673" s="247" t="s">
        <v>9</v>
      </c>
    </row>
    <row r="674" spans="1:9" ht="15" thickBot="1">
      <c r="A674" s="248" t="str">
        <f>'Presupuesto Oficial'!B31</f>
        <v>4.1</v>
      </c>
      <c r="B674" s="582" t="str">
        <f>'Presupuesto Oficial'!E31</f>
        <v>Relleno de jardineras con arena negra para jardineras</v>
      </c>
      <c r="C674" s="583"/>
      <c r="D674" s="583"/>
      <c r="E674" s="583"/>
      <c r="F674" s="584"/>
      <c r="G674" s="585" t="s">
        <v>170</v>
      </c>
      <c r="H674" s="586"/>
      <c r="I674" s="249">
        <v>1</v>
      </c>
    </row>
    <row r="675" spans="1:9" ht="15" thickBot="1">
      <c r="A675" s="538" t="s">
        <v>53</v>
      </c>
      <c r="B675" s="539"/>
      <c r="C675" s="539"/>
      <c r="D675" s="539"/>
      <c r="E675" s="539"/>
      <c r="F675" s="539"/>
      <c r="G675" s="539"/>
      <c r="H675" s="539"/>
      <c r="I675" s="540"/>
    </row>
    <row r="676" spans="1:9">
      <c r="A676" s="544" t="s">
        <v>7</v>
      </c>
      <c r="B676" s="650"/>
      <c r="C676" s="250"/>
      <c r="D676" s="587" t="s">
        <v>55</v>
      </c>
      <c r="E676" s="588"/>
      <c r="F676" s="251" t="s">
        <v>56</v>
      </c>
      <c r="G676" s="547" t="s">
        <v>57</v>
      </c>
      <c r="H676" s="546"/>
      <c r="I676" s="253" t="s">
        <v>58</v>
      </c>
    </row>
    <row r="677" spans="1:9">
      <c r="A677" s="515" t="s">
        <v>113</v>
      </c>
      <c r="B677" s="516"/>
      <c r="C677" s="170"/>
      <c r="D677" s="589"/>
      <c r="E677" s="530"/>
      <c r="F677" s="208">
        <v>7000</v>
      </c>
      <c r="G677" s="590">
        <v>0.02</v>
      </c>
      <c r="H677" s="591"/>
      <c r="I677" s="209">
        <f>F677*G677</f>
        <v>140</v>
      </c>
    </row>
    <row r="678" spans="1:9" ht="15" thickBot="1">
      <c r="A678" s="533"/>
      <c r="B678" s="534"/>
      <c r="C678" s="171"/>
      <c r="D678" s="592"/>
      <c r="E678" s="535"/>
      <c r="F678" s="210"/>
      <c r="G678" s="593"/>
      <c r="H678" s="594"/>
      <c r="I678" s="209"/>
    </row>
    <row r="679" spans="1:9" ht="15" thickBot="1">
      <c r="A679" s="524" t="s">
        <v>59</v>
      </c>
      <c r="B679" s="525"/>
      <c r="C679" s="525"/>
      <c r="D679" s="525"/>
      <c r="E679" s="525"/>
      <c r="F679" s="525"/>
      <c r="G679" s="525"/>
      <c r="H679" s="526"/>
      <c r="I679" s="142">
        <f>I677</f>
        <v>140</v>
      </c>
    </row>
    <row r="680" spans="1:9">
      <c r="A680" s="538" t="s">
        <v>60</v>
      </c>
      <c r="B680" s="539"/>
      <c r="C680" s="539"/>
      <c r="D680" s="539"/>
      <c r="E680" s="539"/>
      <c r="F680" s="539"/>
      <c r="G680" s="539"/>
      <c r="H680" s="539"/>
      <c r="I680" s="540"/>
    </row>
    <row r="681" spans="1:9" ht="15" thickBot="1">
      <c r="A681" s="563"/>
      <c r="B681" s="564"/>
      <c r="C681" s="564"/>
      <c r="D681" s="564"/>
      <c r="E681" s="564"/>
      <c r="F681" s="564"/>
      <c r="G681" s="564"/>
      <c r="H681" s="564"/>
      <c r="I681" s="565"/>
    </row>
    <row r="682" spans="1:9">
      <c r="A682" s="544" t="s">
        <v>7</v>
      </c>
      <c r="B682" s="545"/>
      <c r="C682" s="545"/>
      <c r="D682" s="546"/>
      <c r="E682" s="254" t="s">
        <v>52</v>
      </c>
      <c r="F682" s="251" t="s">
        <v>9</v>
      </c>
      <c r="G682" s="547" t="s">
        <v>61</v>
      </c>
      <c r="H682" s="546"/>
      <c r="I682" s="253" t="s">
        <v>58</v>
      </c>
    </row>
    <row r="683" spans="1:9">
      <c r="A683" s="657"/>
      <c r="B683" s="658"/>
      <c r="C683" s="658"/>
      <c r="D683" s="659"/>
      <c r="E683" s="211"/>
      <c r="F683" s="212"/>
      <c r="G683" s="660"/>
      <c r="H683" s="661"/>
      <c r="I683" s="209"/>
    </row>
    <row r="684" spans="1:9">
      <c r="A684" s="555"/>
      <c r="B684" s="556"/>
      <c r="C684" s="556"/>
      <c r="D684" s="557"/>
      <c r="E684" s="216"/>
      <c r="F684" s="217"/>
      <c r="G684" s="662"/>
      <c r="H684" s="663"/>
      <c r="I684" s="218">
        <v>0</v>
      </c>
    </row>
    <row r="685" spans="1:9" ht="15" thickBot="1">
      <c r="A685" s="137"/>
      <c r="B685" s="138"/>
      <c r="C685" s="138"/>
      <c r="D685" s="171"/>
      <c r="E685" s="97"/>
      <c r="F685" s="101"/>
      <c r="G685" s="536"/>
      <c r="H685" s="537"/>
      <c r="I685" s="219"/>
    </row>
    <row r="686" spans="1:9" ht="15" thickBot="1">
      <c r="A686" s="524" t="s">
        <v>59</v>
      </c>
      <c r="B686" s="525"/>
      <c r="C686" s="525"/>
      <c r="D686" s="525"/>
      <c r="E686" s="525"/>
      <c r="F686" s="525"/>
      <c r="G686" s="525"/>
      <c r="H686" s="526"/>
      <c r="I686" s="220">
        <v>0</v>
      </c>
    </row>
    <row r="687" spans="1:9">
      <c r="A687" s="538" t="s">
        <v>62</v>
      </c>
      <c r="B687" s="539"/>
      <c r="C687" s="539"/>
      <c r="D687" s="539"/>
      <c r="E687" s="539"/>
      <c r="F687" s="539"/>
      <c r="G687" s="539"/>
      <c r="H687" s="539"/>
      <c r="I687" s="540"/>
    </row>
    <row r="688" spans="1:9">
      <c r="A688" s="563"/>
      <c r="B688" s="564"/>
      <c r="C688" s="564"/>
      <c r="D688" s="564"/>
      <c r="E688" s="564"/>
      <c r="F688" s="564"/>
      <c r="G688" s="564"/>
      <c r="H688" s="564"/>
      <c r="I688" s="565"/>
    </row>
    <row r="689" spans="1:9" ht="15" thickBot="1">
      <c r="A689" s="541"/>
      <c r="B689" s="542"/>
      <c r="C689" s="542"/>
      <c r="D689" s="542"/>
      <c r="E689" s="542"/>
      <c r="F689" s="542"/>
      <c r="G689" s="542"/>
      <c r="H689" s="542"/>
      <c r="I689" s="543"/>
    </row>
    <row r="690" spans="1:9" ht="28">
      <c r="A690" s="544" t="s">
        <v>63</v>
      </c>
      <c r="B690" s="545"/>
      <c r="C690" s="545"/>
      <c r="D690" s="251" t="s">
        <v>64</v>
      </c>
      <c r="E690" s="255" t="s">
        <v>65</v>
      </c>
      <c r="F690" s="256" t="s">
        <v>101</v>
      </c>
      <c r="G690" s="547" t="s">
        <v>66</v>
      </c>
      <c r="H690" s="546"/>
      <c r="I690" s="253" t="s">
        <v>58</v>
      </c>
    </row>
    <row r="691" spans="1:9">
      <c r="A691" s="515" t="s">
        <v>171</v>
      </c>
      <c r="B691" s="516"/>
      <c r="C691" s="516"/>
      <c r="D691" s="102">
        <v>6</v>
      </c>
      <c r="E691" s="103">
        <v>30</v>
      </c>
      <c r="F691" s="102">
        <f>D691/E691</f>
        <v>0.2</v>
      </c>
      <c r="G691" s="531">
        <v>300000</v>
      </c>
      <c r="H691" s="532"/>
      <c r="I691" s="209">
        <f>G691*F691</f>
        <v>60000</v>
      </c>
    </row>
    <row r="692" spans="1:9" ht="15" thickBot="1">
      <c r="A692" s="533"/>
      <c r="B692" s="534"/>
      <c r="C692" s="534"/>
      <c r="D692" s="104"/>
      <c r="E692" s="105"/>
      <c r="F692" s="104"/>
      <c r="G692" s="536"/>
      <c r="H692" s="537"/>
      <c r="I692" s="221"/>
    </row>
    <row r="693" spans="1:9" ht="15" thickBot="1">
      <c r="A693" s="524" t="s">
        <v>59</v>
      </c>
      <c r="B693" s="525"/>
      <c r="C693" s="525"/>
      <c r="D693" s="525"/>
      <c r="E693" s="525"/>
      <c r="F693" s="525"/>
      <c r="G693" s="525"/>
      <c r="H693" s="526"/>
      <c r="I693" s="142">
        <f>I691</f>
        <v>60000</v>
      </c>
    </row>
    <row r="694" spans="1:9">
      <c r="A694" s="538" t="s">
        <v>67</v>
      </c>
      <c r="B694" s="539"/>
      <c r="C694" s="539"/>
      <c r="D694" s="539"/>
      <c r="E694" s="539"/>
      <c r="F694" s="539"/>
      <c r="G694" s="539"/>
      <c r="H694" s="539"/>
      <c r="I694" s="540"/>
    </row>
    <row r="695" spans="1:9" ht="15" thickBot="1">
      <c r="A695" s="563"/>
      <c r="B695" s="564"/>
      <c r="C695" s="564"/>
      <c r="D695" s="564"/>
      <c r="E695" s="564"/>
      <c r="F695" s="564"/>
      <c r="G695" s="564"/>
      <c r="H695" s="564"/>
      <c r="I695" s="565"/>
    </row>
    <row r="696" spans="1:9" ht="28">
      <c r="A696" s="544" t="s">
        <v>68</v>
      </c>
      <c r="B696" s="545"/>
      <c r="C696" s="545"/>
      <c r="D696" s="251" t="s">
        <v>69</v>
      </c>
      <c r="E696" s="255" t="s">
        <v>70</v>
      </c>
      <c r="F696" s="251" t="s">
        <v>71</v>
      </c>
      <c r="G696" s="547" t="s">
        <v>57</v>
      </c>
      <c r="H696" s="546"/>
      <c r="I696" s="253" t="s">
        <v>58</v>
      </c>
    </row>
    <row r="697" spans="1:9">
      <c r="A697" s="106"/>
      <c r="B697" s="152"/>
      <c r="C697" s="152"/>
      <c r="D697" s="222"/>
      <c r="E697" s="108"/>
      <c r="F697" s="109"/>
      <c r="G697" s="548"/>
      <c r="H697" s="549"/>
      <c r="I697" s="223"/>
    </row>
    <row r="698" spans="1:9">
      <c r="A698" s="106" t="s">
        <v>116</v>
      </c>
      <c r="B698" s="152"/>
      <c r="C698" s="152"/>
      <c r="D698" s="224" t="s">
        <v>117</v>
      </c>
      <c r="E698" s="1"/>
      <c r="F698" s="225">
        <v>40000</v>
      </c>
      <c r="G698" s="548">
        <v>0.55022499999999985</v>
      </c>
      <c r="H698" s="549"/>
      <c r="I698" s="223">
        <f>F698*G698</f>
        <v>22008.999999999993</v>
      </c>
    </row>
    <row r="699" spans="1:9">
      <c r="A699" s="106"/>
      <c r="B699" s="152"/>
      <c r="C699" s="152"/>
      <c r="D699" s="222"/>
      <c r="E699" s="108"/>
      <c r="F699" s="109"/>
      <c r="G699" s="531"/>
      <c r="H699" s="532"/>
      <c r="I699" s="223"/>
    </row>
    <row r="700" spans="1:9" ht="15" thickBot="1">
      <c r="A700" s="533"/>
      <c r="B700" s="534"/>
      <c r="C700" s="534"/>
      <c r="D700" s="104"/>
      <c r="E700" s="105"/>
      <c r="F700" s="104"/>
      <c r="G700" s="536"/>
      <c r="H700" s="537"/>
      <c r="I700" s="221"/>
    </row>
    <row r="701" spans="1:9" ht="15" thickBot="1">
      <c r="A701" s="524" t="s">
        <v>59</v>
      </c>
      <c r="B701" s="525"/>
      <c r="C701" s="525"/>
      <c r="D701" s="525"/>
      <c r="E701" s="525"/>
      <c r="F701" s="525"/>
      <c r="G701" s="525"/>
      <c r="H701" s="526"/>
      <c r="I701" s="226">
        <f>I698</f>
        <v>22008.999999999993</v>
      </c>
    </row>
    <row r="702" spans="1:9" ht="15" thickBot="1">
      <c r="A702" s="95"/>
      <c r="B702" s="84"/>
      <c r="C702" s="84"/>
      <c r="D702" s="84"/>
      <c r="E702" s="84"/>
      <c r="F702" s="84"/>
      <c r="G702" s="84"/>
      <c r="H702" s="84"/>
      <c r="I702" s="130"/>
    </row>
    <row r="703" spans="1:9" ht="15" thickBot="1">
      <c r="A703" s="527" t="s">
        <v>72</v>
      </c>
      <c r="B703" s="528"/>
      <c r="C703" s="528"/>
      <c r="D703" s="528"/>
      <c r="E703" s="528"/>
      <c r="F703" s="528"/>
      <c r="G703" s="528"/>
      <c r="H703" s="529"/>
      <c r="I703" s="257">
        <f>I679+I693+I701</f>
        <v>82149</v>
      </c>
    </row>
    <row r="704" spans="1:9">
      <c r="A704" s="538" t="s">
        <v>73</v>
      </c>
      <c r="B704" s="539"/>
      <c r="C704" s="539"/>
      <c r="D704" s="539"/>
      <c r="E704" s="539"/>
      <c r="F704" s="539"/>
      <c r="G704" s="539"/>
      <c r="H704" s="539"/>
      <c r="I704" s="540"/>
    </row>
    <row r="705" spans="1:9" ht="15" thickBot="1">
      <c r="A705" s="563"/>
      <c r="B705" s="564"/>
      <c r="C705" s="564"/>
      <c r="D705" s="564"/>
      <c r="E705" s="564"/>
      <c r="F705" s="564"/>
      <c r="G705" s="564"/>
      <c r="H705" s="564"/>
      <c r="I705" s="565"/>
    </row>
    <row r="706" spans="1:9">
      <c r="A706" s="544" t="s">
        <v>74</v>
      </c>
      <c r="B706" s="545"/>
      <c r="C706" s="545"/>
      <c r="D706" s="255"/>
      <c r="E706" s="252"/>
      <c r="F706" s="251" t="s">
        <v>75</v>
      </c>
      <c r="G706" s="547" t="s">
        <v>76</v>
      </c>
      <c r="H706" s="546"/>
      <c r="I706" s="253"/>
    </row>
    <row r="707" spans="1:9">
      <c r="A707" s="515" t="s">
        <v>77</v>
      </c>
      <c r="B707" s="516"/>
      <c r="C707" s="516"/>
      <c r="D707" s="227"/>
      <c r="E707" s="112"/>
      <c r="F707" s="113">
        <v>0.24</v>
      </c>
      <c r="G707" s="517">
        <f>I703*F707</f>
        <v>19715.759999999998</v>
      </c>
      <c r="H707" s="518"/>
      <c r="I707" s="209"/>
    </row>
    <row r="708" spans="1:9">
      <c r="A708" s="162" t="s">
        <v>78</v>
      </c>
      <c r="B708" s="172"/>
      <c r="C708" s="169"/>
      <c r="D708" s="169"/>
      <c r="E708" s="170"/>
      <c r="F708" s="113">
        <v>0.02</v>
      </c>
      <c r="G708" s="517">
        <f>I703*F708</f>
        <v>1642.98</v>
      </c>
      <c r="H708" s="518"/>
      <c r="I708" s="209"/>
    </row>
    <row r="709" spans="1:9" ht="15" thickBot="1">
      <c r="A709" s="519" t="s">
        <v>79</v>
      </c>
      <c r="B709" s="520"/>
      <c r="C709" s="520"/>
      <c r="D709" s="520"/>
      <c r="E709" s="521"/>
      <c r="F709" s="113">
        <v>0.04</v>
      </c>
      <c r="G709" s="517">
        <f>I703*F709</f>
        <v>3285.96</v>
      </c>
      <c r="H709" s="518"/>
      <c r="I709" s="209"/>
    </row>
    <row r="710" spans="1:9" ht="15" thickBot="1">
      <c r="A710" s="524" t="s">
        <v>59</v>
      </c>
      <c r="B710" s="525"/>
      <c r="C710" s="525"/>
      <c r="D710" s="525"/>
      <c r="E710" s="525"/>
      <c r="F710" s="525"/>
      <c r="G710" s="525"/>
      <c r="H710" s="526"/>
      <c r="I710" s="149">
        <f>G707+G708+G709</f>
        <v>24644.699999999997</v>
      </c>
    </row>
    <row r="711" spans="1:9" ht="15" thickBot="1">
      <c r="A711" s="95"/>
      <c r="B711" s="84"/>
      <c r="C711" s="84"/>
      <c r="D711" s="84"/>
      <c r="E711" s="84"/>
      <c r="F711" s="84"/>
      <c r="G711" s="84"/>
      <c r="H711" s="84"/>
      <c r="I711" s="130"/>
    </row>
    <row r="712" spans="1:9" ht="15" thickBot="1">
      <c r="A712" s="527" t="s">
        <v>80</v>
      </c>
      <c r="B712" s="528"/>
      <c r="C712" s="528"/>
      <c r="D712" s="528"/>
      <c r="E712" s="528"/>
      <c r="F712" s="528"/>
      <c r="G712" s="528"/>
      <c r="H712" s="529"/>
      <c r="I712" s="261">
        <f>I703+I710</f>
        <v>106793.7</v>
      </c>
    </row>
    <row r="713" spans="1:9">
      <c r="A713" s="93"/>
      <c r="B713" s="94"/>
      <c r="C713" s="94"/>
      <c r="D713" s="94"/>
      <c r="E713" s="94"/>
      <c r="F713" s="94"/>
      <c r="G713" s="94"/>
      <c r="H713" s="94"/>
      <c r="I713" s="129"/>
    </row>
    <row r="714" spans="1:9">
      <c r="A714" s="95"/>
      <c r="B714" s="84"/>
      <c r="C714" s="114" t="s">
        <v>81</v>
      </c>
      <c r="D714" s="114"/>
      <c r="E714" s="114"/>
      <c r="F714" s="114"/>
      <c r="G714" s="84"/>
      <c r="H714" s="84"/>
      <c r="I714" s="130"/>
    </row>
    <row r="715" spans="1:9">
      <c r="A715" s="95"/>
      <c r="B715" s="84"/>
      <c r="C715" s="169" t="s">
        <v>82</v>
      </c>
      <c r="D715" s="169"/>
      <c r="E715" s="169"/>
      <c r="F715" s="169"/>
      <c r="G715" s="84"/>
      <c r="H715" s="84"/>
      <c r="I715" s="130"/>
    </row>
    <row r="716" spans="1:9">
      <c r="A716" s="95"/>
      <c r="B716" s="84"/>
      <c r="C716" s="169" t="s">
        <v>83</v>
      </c>
      <c r="D716" s="169"/>
      <c r="E716" s="169"/>
      <c r="F716" s="169"/>
      <c r="G716" s="84"/>
      <c r="H716" s="84"/>
      <c r="I716" s="130"/>
    </row>
    <row r="717" spans="1:9">
      <c r="A717" s="95"/>
      <c r="B717" s="84"/>
      <c r="C717" s="169" t="s">
        <v>84</v>
      </c>
      <c r="D717" s="169"/>
      <c r="E717" s="169"/>
      <c r="F717" s="169"/>
      <c r="G717" s="84"/>
      <c r="H717" s="84"/>
      <c r="I717" s="130"/>
    </row>
    <row r="718" spans="1:9" ht="15" thickBot="1">
      <c r="A718" s="163"/>
      <c r="B718" s="105"/>
      <c r="C718" s="105"/>
      <c r="D718" s="105"/>
      <c r="E718" s="105"/>
      <c r="F718" s="105"/>
      <c r="G718" s="105"/>
      <c r="H718" s="105"/>
      <c r="I718" s="164"/>
    </row>
    <row r="720" spans="1:9" ht="15" thickBot="1"/>
    <row r="721" spans="1:9">
      <c r="A721" s="635" t="s">
        <v>0</v>
      </c>
      <c r="B721" s="636"/>
      <c r="C721" s="636"/>
      <c r="D721" s="636"/>
      <c r="E721" s="636"/>
      <c r="F721" s="636"/>
      <c r="G721" s="636"/>
      <c r="H721" s="636"/>
      <c r="I721" s="637"/>
    </row>
    <row r="722" spans="1:9">
      <c r="A722" s="638" t="s">
        <v>1</v>
      </c>
      <c r="B722" s="639"/>
      <c r="C722" s="639"/>
      <c r="D722" s="639"/>
      <c r="E722" s="639"/>
      <c r="F722" s="639"/>
      <c r="G722" s="639"/>
      <c r="H722" s="639"/>
      <c r="I722" s="640"/>
    </row>
    <row r="723" spans="1:9">
      <c r="A723" s="280"/>
      <c r="B723" s="78"/>
      <c r="C723" s="78"/>
      <c r="D723" s="78"/>
      <c r="E723" s="78"/>
      <c r="F723" s="42"/>
      <c r="G723" s="42"/>
      <c r="H723" s="1"/>
      <c r="I723" s="281"/>
    </row>
    <row r="724" spans="1:9">
      <c r="A724" s="641" t="s">
        <v>38</v>
      </c>
      <c r="B724" s="642"/>
      <c r="C724" s="642"/>
      <c r="D724" s="642"/>
      <c r="E724" s="642"/>
      <c r="F724" s="642"/>
      <c r="G724" s="642"/>
      <c r="H724" s="642"/>
      <c r="I724" s="643"/>
    </row>
    <row r="725" spans="1:9" ht="15" thickBot="1">
      <c r="A725" s="95"/>
      <c r="B725" s="84"/>
      <c r="C725" s="84"/>
      <c r="D725" s="84"/>
      <c r="E725" s="84"/>
      <c r="F725" s="84"/>
      <c r="G725" s="84"/>
      <c r="H725" s="84"/>
      <c r="I725" s="130"/>
    </row>
    <row r="726" spans="1:9">
      <c r="A726" s="604"/>
      <c r="B726" s="607" t="s">
        <v>86</v>
      </c>
      <c r="C726" s="608"/>
      <c r="D726" s="608"/>
      <c r="E726" s="609"/>
      <c r="F726" s="644"/>
      <c r="G726" s="645"/>
      <c r="H726" s="645"/>
      <c r="I726" s="646"/>
    </row>
    <row r="727" spans="1:9">
      <c r="A727" s="605"/>
      <c r="B727" s="613"/>
      <c r="C727" s="614"/>
      <c r="D727" s="614"/>
      <c r="E727" s="615"/>
      <c r="F727" s="616" t="s">
        <v>39</v>
      </c>
      <c r="G727" s="618"/>
      <c r="H727" s="619"/>
      <c r="I727" s="620"/>
    </row>
    <row r="728" spans="1:9">
      <c r="A728" s="605"/>
      <c r="B728" s="613" t="s">
        <v>40</v>
      </c>
      <c r="C728" s="614"/>
      <c r="D728" s="614"/>
      <c r="E728" s="615"/>
      <c r="F728" s="573"/>
      <c r="G728" s="647"/>
      <c r="H728" s="648"/>
      <c r="I728" s="649"/>
    </row>
    <row r="729" spans="1:9">
      <c r="A729" s="605"/>
      <c r="B729" s="613" t="s">
        <v>41</v>
      </c>
      <c r="C729" s="614"/>
      <c r="D729" s="614"/>
      <c r="E729" s="615"/>
      <c r="F729" s="616" t="s">
        <v>42</v>
      </c>
      <c r="G729" s="616">
        <v>1</v>
      </c>
      <c r="H729" s="616" t="s">
        <v>43</v>
      </c>
      <c r="I729" s="624">
        <v>1</v>
      </c>
    </row>
    <row r="730" spans="1:9">
      <c r="A730" s="605"/>
      <c r="B730" s="1"/>
      <c r="C730" s="1"/>
      <c r="D730" s="1"/>
      <c r="E730" s="1"/>
      <c r="F730" s="617"/>
      <c r="G730" s="617"/>
      <c r="H730" s="617"/>
      <c r="I730" s="625"/>
    </row>
    <row r="731" spans="1:9" ht="15" thickBot="1">
      <c r="A731" s="205"/>
      <c r="B731" s="206"/>
      <c r="C731" s="206"/>
      <c r="D731" s="206"/>
      <c r="E731" s="206"/>
      <c r="F731" s="206"/>
      <c r="G731" s="120"/>
      <c r="H731" s="120"/>
      <c r="I731" s="123"/>
    </row>
    <row r="732" spans="1:9">
      <c r="A732" s="654"/>
      <c r="B732" s="655"/>
      <c r="C732" s="655"/>
      <c r="D732" s="655"/>
      <c r="E732" s="655"/>
      <c r="F732" s="656" t="s">
        <v>44</v>
      </c>
      <c r="G732" s="86" t="s">
        <v>45</v>
      </c>
      <c r="H732" s="86" t="s">
        <v>46</v>
      </c>
      <c r="I732" s="124" t="s">
        <v>47</v>
      </c>
    </row>
    <row r="733" spans="1:9">
      <c r="A733" s="654"/>
      <c r="B733" s="655"/>
      <c r="C733" s="655"/>
      <c r="D733" s="655"/>
      <c r="E733" s="655"/>
      <c r="F733" s="656"/>
      <c r="G733" s="90">
        <v>22</v>
      </c>
      <c r="H733" s="90">
        <v>4</v>
      </c>
      <c r="I733" s="125">
        <v>24</v>
      </c>
    </row>
    <row r="734" spans="1:9">
      <c r="A734" s="563" t="s">
        <v>48</v>
      </c>
      <c r="B734" s="564"/>
      <c r="C734" s="88" t="s">
        <v>49</v>
      </c>
      <c r="D734" s="84"/>
      <c r="E734" s="88"/>
      <c r="F734" s="89"/>
      <c r="G734" s="84"/>
      <c r="H734" s="84"/>
      <c r="I734" s="126"/>
    </row>
    <row r="735" spans="1:9">
      <c r="A735" s="91"/>
      <c r="B735" s="92"/>
      <c r="C735" s="92"/>
      <c r="D735" s="92"/>
      <c r="E735" s="92"/>
      <c r="F735" s="92"/>
      <c r="G735" s="92"/>
      <c r="H735" s="92"/>
      <c r="I735" s="127"/>
    </row>
    <row r="736" spans="1:9" ht="15" thickBot="1">
      <c r="A736" s="137"/>
      <c r="B736" s="138"/>
      <c r="C736" s="138"/>
      <c r="D736" s="138"/>
      <c r="E736" s="138"/>
      <c r="F736" s="138"/>
      <c r="G736" s="138"/>
      <c r="H736" s="138"/>
      <c r="I736" s="128"/>
    </row>
    <row r="737" spans="1:9" ht="15" thickBot="1">
      <c r="A737" s="93"/>
      <c r="B737" s="94"/>
      <c r="C737" s="84"/>
      <c r="D737" s="84"/>
      <c r="E737" s="94"/>
      <c r="F737" s="94"/>
      <c r="G737" s="94"/>
      <c r="H737" s="94"/>
      <c r="I737" s="129"/>
    </row>
    <row r="738" spans="1:9" ht="15" thickBot="1">
      <c r="A738" s="651" t="s">
        <v>50</v>
      </c>
      <c r="B738" s="652"/>
      <c r="C738" s="652"/>
      <c r="D738" s="652"/>
      <c r="E738" s="652"/>
      <c r="F738" s="652"/>
      <c r="G738" s="652"/>
      <c r="H738" s="652"/>
      <c r="I738" s="653"/>
    </row>
    <row r="739" spans="1:9">
      <c r="A739" s="244" t="s">
        <v>51</v>
      </c>
      <c r="B739" s="544" t="s">
        <v>7</v>
      </c>
      <c r="C739" s="545"/>
      <c r="D739" s="545"/>
      <c r="E739" s="545"/>
      <c r="F739" s="579"/>
      <c r="G739" s="580" t="s">
        <v>52</v>
      </c>
      <c r="H739" s="581"/>
      <c r="I739" s="247" t="s">
        <v>9</v>
      </c>
    </row>
    <row r="740" spans="1:9" ht="15" thickBot="1">
      <c r="A740" s="248" t="str">
        <f>'Presupuesto Oficial'!B32</f>
        <v>4.2</v>
      </c>
      <c r="B740" s="582" t="str">
        <f>'Presupuesto Oficial'!E32</f>
        <v>Siembra de plantas ornamentales</v>
      </c>
      <c r="C740" s="583"/>
      <c r="D740" s="583"/>
      <c r="E740" s="583"/>
      <c r="F740" s="584"/>
      <c r="G740" s="585" t="s">
        <v>52</v>
      </c>
      <c r="H740" s="586"/>
      <c r="I740" s="249">
        <v>1</v>
      </c>
    </row>
    <row r="741" spans="1:9" ht="15" thickBot="1">
      <c r="A741" s="538" t="s">
        <v>53</v>
      </c>
      <c r="B741" s="539"/>
      <c r="C741" s="539"/>
      <c r="D741" s="539"/>
      <c r="E741" s="539"/>
      <c r="F741" s="539"/>
      <c r="G741" s="539"/>
      <c r="H741" s="539"/>
      <c r="I741" s="540"/>
    </row>
    <row r="742" spans="1:9">
      <c r="A742" s="544" t="s">
        <v>7</v>
      </c>
      <c r="B742" s="650"/>
      <c r="C742" s="250"/>
      <c r="D742" s="587" t="s">
        <v>55</v>
      </c>
      <c r="E742" s="588"/>
      <c r="F742" s="251" t="s">
        <v>56</v>
      </c>
      <c r="G742" s="547" t="s">
        <v>57</v>
      </c>
      <c r="H742" s="546"/>
      <c r="I742" s="253" t="s">
        <v>58</v>
      </c>
    </row>
    <row r="743" spans="1:9">
      <c r="A743" s="515" t="s">
        <v>113</v>
      </c>
      <c r="B743" s="516"/>
      <c r="C743" s="170"/>
      <c r="D743" s="589"/>
      <c r="E743" s="530"/>
      <c r="F743" s="208">
        <v>7000</v>
      </c>
      <c r="G743" s="590">
        <v>0.02</v>
      </c>
      <c r="H743" s="591"/>
      <c r="I743" s="209">
        <f>F743*G743</f>
        <v>140</v>
      </c>
    </row>
    <row r="744" spans="1:9" ht="15" thickBot="1">
      <c r="A744" s="533"/>
      <c r="B744" s="534"/>
      <c r="C744" s="171"/>
      <c r="D744" s="592"/>
      <c r="E744" s="535"/>
      <c r="F744" s="210"/>
      <c r="G744" s="593"/>
      <c r="H744" s="594"/>
      <c r="I744" s="209"/>
    </row>
    <row r="745" spans="1:9" ht="15" thickBot="1">
      <c r="A745" s="524" t="s">
        <v>59</v>
      </c>
      <c r="B745" s="525"/>
      <c r="C745" s="525"/>
      <c r="D745" s="525"/>
      <c r="E745" s="525"/>
      <c r="F745" s="525"/>
      <c r="G745" s="525"/>
      <c r="H745" s="526"/>
      <c r="I745" s="142">
        <f>I743</f>
        <v>140</v>
      </c>
    </row>
    <row r="746" spans="1:9">
      <c r="A746" s="538" t="s">
        <v>60</v>
      </c>
      <c r="B746" s="539"/>
      <c r="C746" s="539"/>
      <c r="D746" s="539"/>
      <c r="E746" s="539"/>
      <c r="F746" s="539"/>
      <c r="G746" s="539"/>
      <c r="H746" s="539"/>
      <c r="I746" s="540"/>
    </row>
    <row r="747" spans="1:9" ht="15" thickBot="1">
      <c r="A747" s="563"/>
      <c r="B747" s="564"/>
      <c r="C747" s="564"/>
      <c r="D747" s="564"/>
      <c r="E747" s="564"/>
      <c r="F747" s="564"/>
      <c r="G747" s="564"/>
      <c r="H747" s="564"/>
      <c r="I747" s="565"/>
    </row>
    <row r="748" spans="1:9">
      <c r="A748" s="544" t="s">
        <v>7</v>
      </c>
      <c r="B748" s="545"/>
      <c r="C748" s="545"/>
      <c r="D748" s="546"/>
      <c r="E748" s="254" t="s">
        <v>52</v>
      </c>
      <c r="F748" s="251" t="s">
        <v>9</v>
      </c>
      <c r="G748" s="547" t="s">
        <v>61</v>
      </c>
      <c r="H748" s="546"/>
      <c r="I748" s="253" t="s">
        <v>58</v>
      </c>
    </row>
    <row r="749" spans="1:9">
      <c r="A749" s="753" t="s">
        <v>172</v>
      </c>
      <c r="B749" s="754"/>
      <c r="C749" s="754"/>
      <c r="D749" s="755"/>
      <c r="E749" s="305" t="s">
        <v>170</v>
      </c>
      <c r="F749" s="212">
        <f>0.2*0.2*0.2</f>
        <v>8.0000000000000019E-3</v>
      </c>
      <c r="G749" s="739">
        <v>40000</v>
      </c>
      <c r="H749" s="740"/>
      <c r="I749" s="209">
        <f>F749*G749</f>
        <v>320.00000000000006</v>
      </c>
    </row>
    <row r="750" spans="1:9">
      <c r="A750" s="753" t="s">
        <v>173</v>
      </c>
      <c r="B750" s="754"/>
      <c r="C750" s="754"/>
      <c r="D750" s="755"/>
      <c r="E750" s="305" t="s">
        <v>52</v>
      </c>
      <c r="F750" s="212">
        <v>1</v>
      </c>
      <c r="G750" s="739">
        <v>50000</v>
      </c>
      <c r="H750" s="740"/>
      <c r="I750" s="209">
        <f>F750*G750</f>
        <v>50000</v>
      </c>
    </row>
    <row r="751" spans="1:9" ht="15" thickBot="1">
      <c r="A751" s="137"/>
      <c r="B751" s="138"/>
      <c r="C751" s="138"/>
      <c r="D751" s="171"/>
      <c r="E751" s="97"/>
      <c r="F751" s="101"/>
      <c r="G751" s="536"/>
      <c r="H751" s="537"/>
      <c r="I751" s="219"/>
    </row>
    <row r="752" spans="1:9" ht="15" thickBot="1">
      <c r="A752" s="524" t="s">
        <v>59</v>
      </c>
      <c r="B752" s="525"/>
      <c r="C752" s="525"/>
      <c r="D752" s="525"/>
      <c r="E752" s="525"/>
      <c r="F752" s="525"/>
      <c r="G752" s="525"/>
      <c r="H752" s="526"/>
      <c r="I752" s="220">
        <f>I749+I750</f>
        <v>50320</v>
      </c>
    </row>
    <row r="753" spans="1:9">
      <c r="A753" s="538" t="s">
        <v>62</v>
      </c>
      <c r="B753" s="539"/>
      <c r="C753" s="539"/>
      <c r="D753" s="539"/>
      <c r="E753" s="539"/>
      <c r="F753" s="539"/>
      <c r="G753" s="539"/>
      <c r="H753" s="539"/>
      <c r="I753" s="540"/>
    </row>
    <row r="754" spans="1:9">
      <c r="A754" s="563"/>
      <c r="B754" s="564"/>
      <c r="C754" s="564"/>
      <c r="D754" s="564"/>
      <c r="E754" s="564"/>
      <c r="F754" s="564"/>
      <c r="G754" s="564"/>
      <c r="H754" s="564"/>
      <c r="I754" s="565"/>
    </row>
    <row r="755" spans="1:9" ht="15" thickBot="1">
      <c r="A755" s="541"/>
      <c r="B755" s="542"/>
      <c r="C755" s="542"/>
      <c r="D755" s="542"/>
      <c r="E755" s="542"/>
      <c r="F755" s="542"/>
      <c r="G755" s="542"/>
      <c r="H755" s="542"/>
      <c r="I755" s="543"/>
    </row>
    <row r="756" spans="1:9" ht="28">
      <c r="A756" s="544" t="s">
        <v>63</v>
      </c>
      <c r="B756" s="545"/>
      <c r="C756" s="545"/>
      <c r="D756" s="251" t="s">
        <v>64</v>
      </c>
      <c r="E756" s="255" t="s">
        <v>65</v>
      </c>
      <c r="F756" s="256" t="s">
        <v>101</v>
      </c>
      <c r="G756" s="547" t="s">
        <v>66</v>
      </c>
      <c r="H756" s="546"/>
      <c r="I756" s="253" t="s">
        <v>58</v>
      </c>
    </row>
    <row r="757" spans="1:9">
      <c r="A757" s="515"/>
      <c r="B757" s="516"/>
      <c r="C757" s="516"/>
      <c r="D757" s="102"/>
      <c r="E757" s="103"/>
      <c r="F757" s="102"/>
      <c r="G757" s="531"/>
      <c r="H757" s="532"/>
      <c r="I757" s="209">
        <f>G757*F757</f>
        <v>0</v>
      </c>
    </row>
    <row r="758" spans="1:9" ht="15" thickBot="1">
      <c r="A758" s="533"/>
      <c r="B758" s="534"/>
      <c r="C758" s="534"/>
      <c r="D758" s="104"/>
      <c r="E758" s="105"/>
      <c r="F758" s="104"/>
      <c r="G758" s="536"/>
      <c r="H758" s="537"/>
      <c r="I758" s="221"/>
    </row>
    <row r="759" spans="1:9" ht="15" thickBot="1">
      <c r="A759" s="524" t="s">
        <v>59</v>
      </c>
      <c r="B759" s="525"/>
      <c r="C759" s="525"/>
      <c r="D759" s="525"/>
      <c r="E759" s="525"/>
      <c r="F759" s="525"/>
      <c r="G759" s="525"/>
      <c r="H759" s="526"/>
      <c r="I759" s="142">
        <f>I757</f>
        <v>0</v>
      </c>
    </row>
    <row r="760" spans="1:9">
      <c r="A760" s="538" t="s">
        <v>67</v>
      </c>
      <c r="B760" s="539"/>
      <c r="C760" s="539"/>
      <c r="D760" s="539"/>
      <c r="E760" s="539"/>
      <c r="F760" s="539"/>
      <c r="G760" s="539"/>
      <c r="H760" s="539"/>
      <c r="I760" s="540"/>
    </row>
    <row r="761" spans="1:9" ht="15" thickBot="1">
      <c r="A761" s="563"/>
      <c r="B761" s="564"/>
      <c r="C761" s="564"/>
      <c r="D761" s="564"/>
      <c r="E761" s="564"/>
      <c r="F761" s="564"/>
      <c r="G761" s="564"/>
      <c r="H761" s="564"/>
      <c r="I761" s="565"/>
    </row>
    <row r="762" spans="1:9" ht="28">
      <c r="A762" s="544" t="s">
        <v>68</v>
      </c>
      <c r="B762" s="545"/>
      <c r="C762" s="545"/>
      <c r="D762" s="251" t="s">
        <v>69</v>
      </c>
      <c r="E762" s="255" t="s">
        <v>70</v>
      </c>
      <c r="F762" s="251" t="s">
        <v>71</v>
      </c>
      <c r="G762" s="547" t="s">
        <v>57</v>
      </c>
      <c r="H762" s="546"/>
      <c r="I762" s="253" t="s">
        <v>58</v>
      </c>
    </row>
    <row r="763" spans="1:9">
      <c r="A763" s="106"/>
      <c r="B763" s="152"/>
      <c r="C763" s="152"/>
      <c r="D763" s="222"/>
      <c r="E763" s="108"/>
      <c r="F763" s="109"/>
      <c r="G763" s="548"/>
      <c r="H763" s="549"/>
      <c r="I763" s="223"/>
    </row>
    <row r="764" spans="1:9">
      <c r="A764" s="106" t="s">
        <v>116</v>
      </c>
      <c r="B764" s="152"/>
      <c r="C764" s="152"/>
      <c r="D764" s="224" t="s">
        <v>117</v>
      </c>
      <c r="E764" s="1"/>
      <c r="F764" s="225">
        <v>40000</v>
      </c>
      <c r="G764" s="548">
        <v>0.55022499999999985</v>
      </c>
      <c r="H764" s="549"/>
      <c r="I764" s="223">
        <f>F764*G764</f>
        <v>22008.999999999993</v>
      </c>
    </row>
    <row r="765" spans="1:9">
      <c r="A765" s="106"/>
      <c r="B765" s="152"/>
      <c r="C765" s="152"/>
      <c r="D765" s="222"/>
      <c r="E765" s="108"/>
      <c r="F765" s="109"/>
      <c r="G765" s="531"/>
      <c r="H765" s="532"/>
      <c r="I765" s="223"/>
    </row>
    <row r="766" spans="1:9" ht="15" thickBot="1">
      <c r="A766" s="533"/>
      <c r="B766" s="534"/>
      <c r="C766" s="534"/>
      <c r="D766" s="104"/>
      <c r="E766" s="105"/>
      <c r="F766" s="104"/>
      <c r="G766" s="536"/>
      <c r="H766" s="537"/>
      <c r="I766" s="221"/>
    </row>
    <row r="767" spans="1:9" ht="15" thickBot="1">
      <c r="A767" s="524" t="s">
        <v>59</v>
      </c>
      <c r="B767" s="525"/>
      <c r="C767" s="525"/>
      <c r="D767" s="525"/>
      <c r="E767" s="525"/>
      <c r="F767" s="525"/>
      <c r="G767" s="525"/>
      <c r="H767" s="526"/>
      <c r="I767" s="226">
        <f>I764</f>
        <v>22008.999999999993</v>
      </c>
    </row>
    <row r="768" spans="1:9" ht="15" thickBot="1">
      <c r="A768" s="95"/>
      <c r="B768" s="84"/>
      <c r="C768" s="84"/>
      <c r="D768" s="84"/>
      <c r="E768" s="84"/>
      <c r="F768" s="84"/>
      <c r="G768" s="84"/>
      <c r="H768" s="84"/>
      <c r="I768" s="130"/>
    </row>
    <row r="769" spans="1:9" ht="15" thickBot="1">
      <c r="A769" s="527" t="s">
        <v>72</v>
      </c>
      <c r="B769" s="528"/>
      <c r="C769" s="528"/>
      <c r="D769" s="528"/>
      <c r="E769" s="528"/>
      <c r="F769" s="528"/>
      <c r="G769" s="528"/>
      <c r="H769" s="529"/>
      <c r="I769" s="257">
        <f>I745+I752+I759+I767</f>
        <v>72469</v>
      </c>
    </row>
    <row r="770" spans="1:9">
      <c r="A770" s="538" t="s">
        <v>73</v>
      </c>
      <c r="B770" s="539"/>
      <c r="C770" s="539"/>
      <c r="D770" s="539"/>
      <c r="E770" s="539"/>
      <c r="F770" s="539"/>
      <c r="G770" s="539"/>
      <c r="H770" s="539"/>
      <c r="I770" s="540"/>
    </row>
    <row r="771" spans="1:9" ht="15" thickBot="1">
      <c r="A771" s="563"/>
      <c r="B771" s="564"/>
      <c r="C771" s="564"/>
      <c r="D771" s="564"/>
      <c r="E771" s="564"/>
      <c r="F771" s="564"/>
      <c r="G771" s="564"/>
      <c r="H771" s="564"/>
      <c r="I771" s="565"/>
    </row>
    <row r="772" spans="1:9">
      <c r="A772" s="544" t="s">
        <v>74</v>
      </c>
      <c r="B772" s="545"/>
      <c r="C772" s="545"/>
      <c r="D772" s="255"/>
      <c r="E772" s="252"/>
      <c r="F772" s="251" t="s">
        <v>75</v>
      </c>
      <c r="G772" s="547" t="s">
        <v>76</v>
      </c>
      <c r="H772" s="546"/>
      <c r="I772" s="253"/>
    </row>
    <row r="773" spans="1:9">
      <c r="A773" s="515" t="s">
        <v>77</v>
      </c>
      <c r="B773" s="516"/>
      <c r="C773" s="516"/>
      <c r="D773" s="227"/>
      <c r="E773" s="112"/>
      <c r="F773" s="113">
        <v>0.24</v>
      </c>
      <c r="G773" s="517">
        <f>I769*F773</f>
        <v>17392.559999999998</v>
      </c>
      <c r="H773" s="518"/>
      <c r="I773" s="209"/>
    </row>
    <row r="774" spans="1:9">
      <c r="A774" s="162" t="s">
        <v>78</v>
      </c>
      <c r="B774" s="172"/>
      <c r="C774" s="169"/>
      <c r="D774" s="169"/>
      <c r="E774" s="170"/>
      <c r="F774" s="113">
        <v>0.02</v>
      </c>
      <c r="G774" s="517">
        <f>I769*F774</f>
        <v>1449.38</v>
      </c>
      <c r="H774" s="518"/>
      <c r="I774" s="209"/>
    </row>
    <row r="775" spans="1:9" ht="15" thickBot="1">
      <c r="A775" s="519" t="s">
        <v>79</v>
      </c>
      <c r="B775" s="520"/>
      <c r="C775" s="520"/>
      <c r="D775" s="520"/>
      <c r="E775" s="521"/>
      <c r="F775" s="113">
        <v>0.04</v>
      </c>
      <c r="G775" s="517">
        <f>I769*F775</f>
        <v>2898.76</v>
      </c>
      <c r="H775" s="518"/>
      <c r="I775" s="209"/>
    </row>
    <row r="776" spans="1:9" ht="15" thickBot="1">
      <c r="A776" s="524" t="s">
        <v>59</v>
      </c>
      <c r="B776" s="525"/>
      <c r="C776" s="525"/>
      <c r="D776" s="525"/>
      <c r="E776" s="525"/>
      <c r="F776" s="525"/>
      <c r="G776" s="525"/>
      <c r="H776" s="526"/>
      <c r="I776" s="149">
        <f>G773+G774+G775</f>
        <v>21740.699999999997</v>
      </c>
    </row>
    <row r="777" spans="1:9" ht="15" thickBot="1">
      <c r="A777" s="95"/>
      <c r="B777" s="84"/>
      <c r="C777" s="84"/>
      <c r="D777" s="84"/>
      <c r="E777" s="84"/>
      <c r="F777" s="84"/>
      <c r="G777" s="84"/>
      <c r="H777" s="84"/>
      <c r="I777" s="130"/>
    </row>
    <row r="778" spans="1:9" ht="15" thickBot="1">
      <c r="A778" s="527" t="s">
        <v>80</v>
      </c>
      <c r="B778" s="528"/>
      <c r="C778" s="528"/>
      <c r="D778" s="528"/>
      <c r="E778" s="528"/>
      <c r="F778" s="528"/>
      <c r="G778" s="528"/>
      <c r="H778" s="529"/>
      <c r="I778" s="261">
        <f>I769+I776</f>
        <v>94209.7</v>
      </c>
    </row>
    <row r="779" spans="1:9">
      <c r="A779" s="93"/>
      <c r="B779" s="94"/>
      <c r="C779" s="94"/>
      <c r="D779" s="94"/>
      <c r="E779" s="94"/>
      <c r="F779" s="94"/>
      <c r="G779" s="94"/>
      <c r="H779" s="94"/>
      <c r="I779" s="129"/>
    </row>
    <row r="780" spans="1:9">
      <c r="A780" s="95"/>
      <c r="B780" s="84"/>
      <c r="C780" s="114" t="s">
        <v>81</v>
      </c>
      <c r="D780" s="114"/>
      <c r="E780" s="114"/>
      <c r="F780" s="114"/>
      <c r="G780" s="84"/>
      <c r="H780" s="84"/>
      <c r="I780" s="130"/>
    </row>
    <row r="781" spans="1:9">
      <c r="A781" s="95"/>
      <c r="B781" s="84"/>
      <c r="C781" s="169" t="s">
        <v>82</v>
      </c>
      <c r="D781" s="169"/>
      <c r="E781" s="169"/>
      <c r="F781" s="169"/>
      <c r="G781" s="84"/>
      <c r="H781" s="84"/>
      <c r="I781" s="130"/>
    </row>
    <row r="782" spans="1:9">
      <c r="A782" s="95"/>
      <c r="B782" s="84"/>
      <c r="C782" s="169" t="s">
        <v>83</v>
      </c>
      <c r="D782" s="169"/>
      <c r="E782" s="169"/>
      <c r="F782" s="169"/>
      <c r="G782" s="84"/>
      <c r="H782" s="84"/>
      <c r="I782" s="130"/>
    </row>
    <row r="783" spans="1:9">
      <c r="A783" s="95"/>
      <c r="B783" s="84"/>
      <c r="C783" s="169" t="s">
        <v>84</v>
      </c>
      <c r="D783" s="169"/>
      <c r="E783" s="169"/>
      <c r="F783" s="169"/>
      <c r="G783" s="84"/>
      <c r="H783" s="84"/>
      <c r="I783" s="130"/>
    </row>
    <row r="784" spans="1:9" ht="15" thickBot="1">
      <c r="A784" s="163"/>
      <c r="B784" s="105"/>
      <c r="C784" s="105"/>
      <c r="D784" s="105"/>
      <c r="E784" s="105"/>
      <c r="F784" s="105"/>
      <c r="G784" s="105"/>
      <c r="H784" s="105"/>
      <c r="I784" s="164"/>
    </row>
    <row r="787" spans="1:12">
      <c r="A787" s="756" t="s">
        <v>0</v>
      </c>
      <c r="B787" s="756"/>
      <c r="C787" s="756"/>
      <c r="D787" s="756"/>
      <c r="E787" s="756"/>
      <c r="F787" s="756"/>
      <c r="G787" s="756"/>
      <c r="H787" s="756"/>
      <c r="I787" s="756"/>
      <c r="J787" s="756"/>
      <c r="K787" s="756"/>
      <c r="L787" s="756"/>
    </row>
    <row r="788" spans="1:12">
      <c r="A788" s="716" t="s">
        <v>1</v>
      </c>
      <c r="B788" s="716"/>
      <c r="C788" s="716"/>
      <c r="D788" s="716"/>
      <c r="E788" s="716"/>
      <c r="F788" s="716"/>
      <c r="G788" s="716"/>
      <c r="H788" s="716"/>
      <c r="I788" s="716"/>
      <c r="J788" s="716"/>
      <c r="K788" s="716"/>
      <c r="L788" s="716"/>
    </row>
    <row r="789" spans="1:12">
      <c r="A789" s="78"/>
      <c r="B789" s="78"/>
      <c r="C789" s="78"/>
      <c r="D789" s="78"/>
      <c r="E789" s="78"/>
      <c r="F789" s="78"/>
      <c r="G789" s="78"/>
      <c r="H789" s="78"/>
      <c r="I789" s="42"/>
      <c r="J789" s="42"/>
      <c r="K789" s="1"/>
      <c r="L789" s="121"/>
    </row>
    <row r="790" spans="1:12">
      <c r="A790" s="757" t="s">
        <v>38</v>
      </c>
      <c r="B790" s="757"/>
      <c r="C790" s="757"/>
      <c r="D790" s="757"/>
      <c r="E790" s="757"/>
      <c r="F790" s="757"/>
      <c r="G790" s="757"/>
      <c r="H790" s="757"/>
      <c r="I790" s="757"/>
      <c r="J790" s="757"/>
      <c r="K790" s="757"/>
      <c r="L790" s="757"/>
    </row>
    <row r="791" spans="1:12" ht="15" thickBot="1">
      <c r="A791" s="84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122"/>
    </row>
    <row r="792" spans="1:12">
      <c r="A792" s="604"/>
      <c r="B792" s="607" t="s">
        <v>86</v>
      </c>
      <c r="C792" s="608"/>
      <c r="D792" s="608"/>
      <c r="E792" s="608"/>
      <c r="F792" s="608"/>
      <c r="G792" s="608"/>
      <c r="H792" s="609"/>
      <c r="I792" s="644"/>
      <c r="J792" s="645"/>
      <c r="K792" s="645"/>
      <c r="L792" s="646"/>
    </row>
    <row r="793" spans="1:12">
      <c r="A793" s="605"/>
      <c r="B793" s="613"/>
      <c r="C793" s="614"/>
      <c r="D793" s="614"/>
      <c r="E793" s="614"/>
      <c r="F793" s="614"/>
      <c r="G793" s="614"/>
      <c r="H793" s="615"/>
      <c r="I793" s="616" t="s">
        <v>39</v>
      </c>
      <c r="J793" s="618"/>
      <c r="K793" s="619"/>
      <c r="L793" s="620"/>
    </row>
    <row r="794" spans="1:12">
      <c r="A794" s="605"/>
      <c r="B794" s="613" t="s">
        <v>40</v>
      </c>
      <c r="C794" s="614"/>
      <c r="D794" s="614"/>
      <c r="E794" s="614"/>
      <c r="F794" s="614"/>
      <c r="G794" s="614"/>
      <c r="H794" s="615"/>
      <c r="I794" s="573"/>
      <c r="J794" s="647"/>
      <c r="K794" s="648"/>
      <c r="L794" s="649"/>
    </row>
    <row r="795" spans="1:12">
      <c r="A795" s="605"/>
      <c r="B795" s="613" t="s">
        <v>41</v>
      </c>
      <c r="C795" s="614"/>
      <c r="D795" s="614"/>
      <c r="E795" s="614"/>
      <c r="F795" s="614"/>
      <c r="G795" s="614"/>
      <c r="H795" s="615"/>
      <c r="I795" s="616" t="s">
        <v>42</v>
      </c>
      <c r="J795" s="616">
        <v>1</v>
      </c>
      <c r="K795" s="616" t="s">
        <v>43</v>
      </c>
      <c r="L795" s="624">
        <v>1</v>
      </c>
    </row>
    <row r="796" spans="1:12">
      <c r="A796" s="605"/>
      <c r="B796" s="1"/>
      <c r="C796" s="1"/>
      <c r="D796" s="1"/>
      <c r="E796" s="1"/>
      <c r="F796" s="1"/>
      <c r="G796" s="1"/>
      <c r="H796" s="1"/>
      <c r="I796" s="617"/>
      <c r="J796" s="617"/>
      <c r="K796" s="617"/>
      <c r="L796" s="625"/>
    </row>
    <row r="797" spans="1:12" ht="15" thickBot="1">
      <c r="A797" s="118"/>
      <c r="B797" s="119"/>
      <c r="C797" s="119"/>
      <c r="D797" s="119"/>
      <c r="E797" s="119"/>
      <c r="F797" s="119"/>
      <c r="G797" s="119"/>
      <c r="H797" s="119"/>
      <c r="I797" s="119"/>
      <c r="J797" s="120"/>
      <c r="K797" s="120"/>
      <c r="L797" s="123"/>
    </row>
    <row r="798" spans="1:12">
      <c r="A798" s="85"/>
      <c r="B798" s="290"/>
      <c r="C798" s="290"/>
      <c r="D798" s="290"/>
      <c r="E798" s="290"/>
      <c r="F798" s="290"/>
      <c r="G798" s="290"/>
      <c r="H798" s="290"/>
      <c r="I798" s="758" t="s">
        <v>44</v>
      </c>
      <c r="J798" s="86" t="s">
        <v>45</v>
      </c>
      <c r="K798" s="86" t="s">
        <v>46</v>
      </c>
      <c r="L798" s="124" t="s">
        <v>47</v>
      </c>
    </row>
    <row r="799" spans="1:12">
      <c r="A799" s="87"/>
      <c r="B799" s="88"/>
      <c r="C799" s="88"/>
      <c r="D799" s="88"/>
      <c r="E799" s="88"/>
      <c r="F799" s="88"/>
      <c r="G799" s="88"/>
      <c r="H799" s="88"/>
      <c r="I799" s="759"/>
      <c r="J799" s="90">
        <v>3</v>
      </c>
      <c r="K799" s="90">
        <v>5</v>
      </c>
      <c r="L799" s="125">
        <v>2022</v>
      </c>
    </row>
    <row r="800" spans="1:12">
      <c r="A800" s="760" t="s">
        <v>48</v>
      </c>
      <c r="B800" s="761"/>
      <c r="C800" s="761"/>
      <c r="D800" s="761"/>
      <c r="E800" s="88"/>
      <c r="F800" s="88" t="s">
        <v>49</v>
      </c>
      <c r="G800" s="84"/>
      <c r="H800" s="88"/>
      <c r="I800" s="89"/>
      <c r="J800" s="84"/>
      <c r="K800" s="84"/>
      <c r="L800" s="126"/>
    </row>
    <row r="801" spans="1:12" ht="15" thickBot="1">
      <c r="A801" s="137"/>
      <c r="B801" s="138"/>
      <c r="C801" s="138"/>
      <c r="D801" s="138"/>
      <c r="E801" s="138"/>
      <c r="F801" s="138"/>
      <c r="G801" s="138"/>
      <c r="H801" s="138"/>
      <c r="I801" s="138"/>
      <c r="J801" s="138"/>
      <c r="K801" s="138"/>
      <c r="L801" s="128"/>
    </row>
    <row r="802" spans="1:12" ht="15" thickBot="1">
      <c r="A802" s="93"/>
      <c r="B802" s="94"/>
      <c r="C802" s="94"/>
      <c r="D802" s="94"/>
      <c r="E802" s="94"/>
      <c r="F802" s="84"/>
      <c r="G802" s="84"/>
      <c r="H802" s="94"/>
      <c r="I802" s="94"/>
      <c r="J802" s="94"/>
      <c r="K802" s="94"/>
      <c r="L802" s="129"/>
    </row>
    <row r="803" spans="1:12">
      <c r="A803" s="651" t="s">
        <v>50</v>
      </c>
      <c r="B803" s="652"/>
      <c r="C803" s="652"/>
      <c r="D803" s="652"/>
      <c r="E803" s="652"/>
      <c r="F803" s="652"/>
      <c r="G803" s="652"/>
      <c r="H803" s="652"/>
      <c r="I803" s="652"/>
      <c r="J803" s="652"/>
      <c r="K803" s="652"/>
      <c r="L803" s="653"/>
    </row>
    <row r="804" spans="1:12" ht="15" thickBot="1">
      <c r="A804" s="95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130"/>
    </row>
    <row r="805" spans="1:12">
      <c r="A805" s="153" t="s">
        <v>51</v>
      </c>
      <c r="B805" s="762" t="s">
        <v>7</v>
      </c>
      <c r="C805" s="763"/>
      <c r="D805" s="763"/>
      <c r="E805" s="763"/>
      <c r="F805" s="763"/>
      <c r="G805" s="763"/>
      <c r="H805" s="763"/>
      <c r="I805" s="764"/>
      <c r="J805" s="765" t="s">
        <v>52</v>
      </c>
      <c r="K805" s="766"/>
      <c r="L805" s="154" t="s">
        <v>9</v>
      </c>
    </row>
    <row r="806" spans="1:12" ht="15" thickBot="1">
      <c r="A806" s="155" t="str">
        <f>'Presupuesto Oficial'!B19</f>
        <v>2.3</v>
      </c>
      <c r="B806" s="767" t="str">
        <f>'Presupuesto Oficial'!E19</f>
        <v>Pañete impermeabilizado para muro 1:3</v>
      </c>
      <c r="C806" s="768"/>
      <c r="D806" s="768"/>
      <c r="E806" s="768"/>
      <c r="F806" s="768"/>
      <c r="G806" s="768"/>
      <c r="H806" s="768"/>
      <c r="I806" s="769"/>
      <c r="J806" s="770" t="s">
        <v>112</v>
      </c>
      <c r="K806" s="771"/>
      <c r="L806" s="156">
        <v>1</v>
      </c>
    </row>
    <row r="807" spans="1:12">
      <c r="A807" s="538" t="s">
        <v>53</v>
      </c>
      <c r="B807" s="539"/>
      <c r="C807" s="539"/>
      <c r="D807" s="539"/>
      <c r="E807" s="539"/>
      <c r="F807" s="539"/>
      <c r="G807" s="539"/>
      <c r="H807" s="539"/>
      <c r="I807" s="539"/>
      <c r="J807" s="539"/>
      <c r="K807" s="539"/>
      <c r="L807" s="540"/>
    </row>
    <row r="808" spans="1:12" ht="15" thickBot="1">
      <c r="A808" s="563"/>
      <c r="B808" s="564"/>
      <c r="C808" s="564"/>
      <c r="D808" s="564"/>
      <c r="E808" s="564"/>
      <c r="F808" s="564"/>
      <c r="G808" s="564"/>
      <c r="H808" s="564"/>
      <c r="I808" s="564"/>
      <c r="J808" s="564"/>
      <c r="K808" s="564"/>
      <c r="L808" s="565"/>
    </row>
    <row r="809" spans="1:12">
      <c r="A809" s="762" t="s">
        <v>7</v>
      </c>
      <c r="B809" s="772"/>
      <c r="C809" s="772"/>
      <c r="D809" s="772"/>
      <c r="E809" s="773" t="s">
        <v>54</v>
      </c>
      <c r="F809" s="772"/>
      <c r="G809" s="774" t="s">
        <v>55</v>
      </c>
      <c r="H809" s="775"/>
      <c r="I809" s="157" t="s">
        <v>56</v>
      </c>
      <c r="J809" s="773" t="s">
        <v>57</v>
      </c>
      <c r="K809" s="776"/>
      <c r="L809" s="158" t="s">
        <v>58</v>
      </c>
    </row>
    <row r="810" spans="1:12">
      <c r="A810" s="515"/>
      <c r="B810" s="516"/>
      <c r="C810" s="516"/>
      <c r="D810" s="516"/>
      <c r="E810" s="589"/>
      <c r="F810" s="530"/>
      <c r="G810" s="590"/>
      <c r="H810" s="591"/>
      <c r="I810" s="96"/>
      <c r="J810" s="590"/>
      <c r="K810" s="591"/>
      <c r="L810" s="131">
        <f>I810*J810</f>
        <v>0</v>
      </c>
    </row>
    <row r="811" spans="1:12">
      <c r="A811" s="515"/>
      <c r="B811" s="516"/>
      <c r="C811" s="516"/>
      <c r="D811" s="516"/>
      <c r="E811" s="99"/>
      <c r="F811" s="98"/>
      <c r="G811" s="590"/>
      <c r="H811" s="591"/>
      <c r="I811" s="96"/>
      <c r="J811" s="590"/>
      <c r="K811" s="591"/>
      <c r="L811" s="131">
        <f>I811*J811</f>
        <v>0</v>
      </c>
    </row>
    <row r="812" spans="1:12" ht="15" thickBot="1">
      <c r="A812" s="533"/>
      <c r="B812" s="534"/>
      <c r="C812" s="534"/>
      <c r="D812" s="534"/>
      <c r="E812" s="592"/>
      <c r="F812" s="535"/>
      <c r="G812" s="592"/>
      <c r="H812" s="535"/>
      <c r="I812" s="100"/>
      <c r="J812" s="593"/>
      <c r="K812" s="594"/>
      <c r="L812" s="131"/>
    </row>
    <row r="813" spans="1:12" ht="15" thickBot="1">
      <c r="A813" s="524" t="s">
        <v>59</v>
      </c>
      <c r="B813" s="525"/>
      <c r="C813" s="525"/>
      <c r="D813" s="525"/>
      <c r="E813" s="525"/>
      <c r="F813" s="525"/>
      <c r="G813" s="525"/>
      <c r="H813" s="525"/>
      <c r="I813" s="525"/>
      <c r="J813" s="525"/>
      <c r="K813" s="526"/>
      <c r="L813" s="142">
        <f>SUM(L810:L812)</f>
        <v>0</v>
      </c>
    </row>
    <row r="814" spans="1:12">
      <c r="A814" s="538" t="s">
        <v>60</v>
      </c>
      <c r="B814" s="539"/>
      <c r="C814" s="539"/>
      <c r="D814" s="539"/>
      <c r="E814" s="539"/>
      <c r="F814" s="539"/>
      <c r="G814" s="539"/>
      <c r="H814" s="539"/>
      <c r="I814" s="539"/>
      <c r="J814" s="539"/>
      <c r="K814" s="539"/>
      <c r="L814" s="540"/>
    </row>
    <row r="815" spans="1:12">
      <c r="A815" s="563"/>
      <c r="B815" s="564"/>
      <c r="C815" s="564"/>
      <c r="D815" s="564"/>
      <c r="E815" s="564"/>
      <c r="F815" s="564"/>
      <c r="G815" s="564"/>
      <c r="H815" s="564"/>
      <c r="I815" s="564"/>
      <c r="J815" s="564"/>
      <c r="K815" s="564"/>
      <c r="L815" s="565"/>
    </row>
    <row r="816" spans="1:12" ht="15" thickBot="1">
      <c r="A816" s="541"/>
      <c r="B816" s="542"/>
      <c r="C816" s="542"/>
      <c r="D816" s="542"/>
      <c r="E816" s="542"/>
      <c r="F816" s="542"/>
      <c r="G816" s="542"/>
      <c r="H816" s="542"/>
      <c r="I816" s="542"/>
      <c r="J816" s="542"/>
      <c r="K816" s="542"/>
      <c r="L816" s="543"/>
    </row>
    <row r="817" spans="1:12">
      <c r="A817" s="762" t="s">
        <v>7</v>
      </c>
      <c r="B817" s="763"/>
      <c r="C817" s="763"/>
      <c r="D817" s="763"/>
      <c r="E817" s="763"/>
      <c r="F817" s="763"/>
      <c r="G817" s="776"/>
      <c r="H817" s="293" t="s">
        <v>52</v>
      </c>
      <c r="I817" s="157" t="s">
        <v>9</v>
      </c>
      <c r="J817" s="773" t="s">
        <v>61</v>
      </c>
      <c r="K817" s="776"/>
      <c r="L817" s="158" t="s">
        <v>58</v>
      </c>
    </row>
    <row r="818" spans="1:12">
      <c r="A818" s="515" t="s">
        <v>99</v>
      </c>
      <c r="B818" s="516"/>
      <c r="C818" s="516"/>
      <c r="D818" s="516"/>
      <c r="E818" s="516"/>
      <c r="F818" s="516"/>
      <c r="G818" s="530"/>
      <c r="H818" s="151" t="s">
        <v>96</v>
      </c>
      <c r="I818" s="102">
        <v>0.06</v>
      </c>
      <c r="J818" s="779">
        <v>365000</v>
      </c>
      <c r="K818" s="780"/>
      <c r="L818" s="131">
        <f>I818*J818</f>
        <v>21900</v>
      </c>
    </row>
    <row r="819" spans="1:12" ht="15" thickBot="1">
      <c r="A819" s="533"/>
      <c r="B819" s="534"/>
      <c r="C819" s="534"/>
      <c r="D819" s="534"/>
      <c r="E819" s="534"/>
      <c r="F819" s="534"/>
      <c r="G819" s="535"/>
      <c r="H819" s="97"/>
      <c r="I819" s="101"/>
      <c r="J819" s="536"/>
      <c r="K819" s="537"/>
      <c r="L819" s="132"/>
    </row>
    <row r="820" spans="1:12" ht="15" thickBot="1">
      <c r="A820" s="524" t="s">
        <v>59</v>
      </c>
      <c r="B820" s="525"/>
      <c r="C820" s="525"/>
      <c r="D820" s="525"/>
      <c r="E820" s="525"/>
      <c r="F820" s="525"/>
      <c r="G820" s="525"/>
      <c r="H820" s="525"/>
      <c r="I820" s="525"/>
      <c r="J820" s="525"/>
      <c r="K820" s="526"/>
      <c r="L820" s="133">
        <f>SUM(L818:L819)</f>
        <v>21900</v>
      </c>
    </row>
    <row r="821" spans="1:12">
      <c r="A821" s="538" t="s">
        <v>62</v>
      </c>
      <c r="B821" s="539"/>
      <c r="C821" s="539"/>
      <c r="D821" s="539"/>
      <c r="E821" s="539"/>
      <c r="F821" s="539"/>
      <c r="G821" s="539"/>
      <c r="H821" s="539"/>
      <c r="I821" s="539"/>
      <c r="J821" s="539"/>
      <c r="K821" s="539"/>
      <c r="L821" s="540"/>
    </row>
    <row r="822" spans="1:12">
      <c r="A822" s="563"/>
      <c r="B822" s="564"/>
      <c r="C822" s="564"/>
      <c r="D822" s="564"/>
      <c r="E822" s="564"/>
      <c r="F822" s="564"/>
      <c r="G822" s="564"/>
      <c r="H822" s="564"/>
      <c r="I822" s="564"/>
      <c r="J822" s="564"/>
      <c r="K822" s="564"/>
      <c r="L822" s="565"/>
    </row>
    <row r="823" spans="1:12" ht="15" thickBot="1">
      <c r="A823" s="541"/>
      <c r="B823" s="542"/>
      <c r="C823" s="542"/>
      <c r="D823" s="542"/>
      <c r="E823" s="542"/>
      <c r="F823" s="542"/>
      <c r="G823" s="542"/>
      <c r="H823" s="542"/>
      <c r="I823" s="542"/>
      <c r="J823" s="542"/>
      <c r="K823" s="542"/>
      <c r="L823" s="543"/>
    </row>
    <row r="824" spans="1:12" ht="28">
      <c r="A824" s="762" t="s">
        <v>63</v>
      </c>
      <c r="B824" s="763"/>
      <c r="C824" s="763"/>
      <c r="D824" s="763"/>
      <c r="E824" s="763"/>
      <c r="F824" s="763"/>
      <c r="G824" s="157" t="s">
        <v>64</v>
      </c>
      <c r="H824" s="292" t="s">
        <v>98</v>
      </c>
      <c r="I824" s="159" t="s">
        <v>101</v>
      </c>
      <c r="J824" s="773" t="s">
        <v>66</v>
      </c>
      <c r="K824" s="776"/>
      <c r="L824" s="158" t="s">
        <v>58</v>
      </c>
    </row>
    <row r="825" spans="1:12">
      <c r="A825" s="515"/>
      <c r="B825" s="516"/>
      <c r="C825" s="516"/>
      <c r="D825" s="516"/>
      <c r="E825" s="516"/>
      <c r="F825" s="516"/>
      <c r="G825" s="102"/>
      <c r="H825" s="103"/>
      <c r="I825" s="150"/>
      <c r="J825" s="777"/>
      <c r="K825" s="778"/>
      <c r="L825" s="131">
        <f>J825*I825</f>
        <v>0</v>
      </c>
    </row>
    <row r="826" spans="1:12" ht="15" thickBot="1">
      <c r="A826" s="533"/>
      <c r="B826" s="534"/>
      <c r="C826" s="534"/>
      <c r="D826" s="534"/>
      <c r="E826" s="534"/>
      <c r="F826" s="534"/>
      <c r="G826" s="104"/>
      <c r="H826" s="105"/>
      <c r="I826" s="104"/>
      <c r="J826" s="536"/>
      <c r="K826" s="537"/>
      <c r="L826" s="134"/>
    </row>
    <row r="827" spans="1:12" ht="15" thickBot="1">
      <c r="A827" s="524" t="s">
        <v>59</v>
      </c>
      <c r="B827" s="525"/>
      <c r="C827" s="525"/>
      <c r="D827" s="525"/>
      <c r="E827" s="525"/>
      <c r="F827" s="525"/>
      <c r="G827" s="525"/>
      <c r="H827" s="525"/>
      <c r="I827" s="525"/>
      <c r="J827" s="525"/>
      <c r="K827" s="526"/>
      <c r="L827" s="142">
        <f>SUM(L825:L826)</f>
        <v>0</v>
      </c>
    </row>
    <row r="828" spans="1:12">
      <c r="A828" s="538" t="s">
        <v>67</v>
      </c>
      <c r="B828" s="539"/>
      <c r="C828" s="539"/>
      <c r="D828" s="539"/>
      <c r="E828" s="539"/>
      <c r="F828" s="539"/>
      <c r="G828" s="539"/>
      <c r="H828" s="539"/>
      <c r="I828" s="539"/>
      <c r="J828" s="539"/>
      <c r="K828" s="539"/>
      <c r="L828" s="540"/>
    </row>
    <row r="829" spans="1:12">
      <c r="A829" s="563"/>
      <c r="B829" s="564"/>
      <c r="C829" s="564"/>
      <c r="D829" s="564"/>
      <c r="E829" s="564"/>
      <c r="F829" s="564"/>
      <c r="G829" s="564"/>
      <c r="H829" s="564"/>
      <c r="I829" s="564"/>
      <c r="J829" s="564"/>
      <c r="K829" s="564"/>
      <c r="L829" s="565"/>
    </row>
    <row r="830" spans="1:12" ht="15" thickBot="1">
      <c r="A830" s="541"/>
      <c r="B830" s="542"/>
      <c r="C830" s="542"/>
      <c r="D830" s="542"/>
      <c r="E830" s="542"/>
      <c r="F830" s="542"/>
      <c r="G830" s="542"/>
      <c r="H830" s="542"/>
      <c r="I830" s="542"/>
      <c r="J830" s="542"/>
      <c r="K830" s="542"/>
      <c r="L830" s="543"/>
    </row>
    <row r="831" spans="1:12" ht="28">
      <c r="A831" s="762" t="s">
        <v>68</v>
      </c>
      <c r="B831" s="763"/>
      <c r="C831" s="763"/>
      <c r="D831" s="763"/>
      <c r="E831" s="763"/>
      <c r="F831" s="763"/>
      <c r="G831" s="157" t="s">
        <v>69</v>
      </c>
      <c r="H831" s="292" t="s">
        <v>70</v>
      </c>
      <c r="I831" s="157" t="s">
        <v>71</v>
      </c>
      <c r="J831" s="773" t="s">
        <v>57</v>
      </c>
      <c r="K831" s="776"/>
      <c r="L831" s="158" t="s">
        <v>58</v>
      </c>
    </row>
    <row r="832" spans="1:12">
      <c r="A832" s="106" t="s">
        <v>88</v>
      </c>
      <c r="B832" s="152"/>
      <c r="C832" s="152"/>
      <c r="D832" s="152"/>
      <c r="E832" s="152"/>
      <c r="F832" s="152"/>
      <c r="G832" s="140">
        <v>50000</v>
      </c>
      <c r="H832" s="108"/>
      <c r="I832" s="109"/>
      <c r="J832" s="792">
        <v>0.26</v>
      </c>
      <c r="K832" s="793"/>
      <c r="L832" s="110">
        <f>G832*J832</f>
        <v>13000</v>
      </c>
    </row>
    <row r="833" spans="1:12">
      <c r="A833" s="106"/>
      <c r="B833" s="152"/>
      <c r="C833" s="152"/>
      <c r="D833" s="152"/>
      <c r="E833" s="152"/>
      <c r="F833" s="152"/>
      <c r="G833" s="107"/>
      <c r="H833" s="108"/>
      <c r="I833" s="109"/>
      <c r="J833" s="548"/>
      <c r="K833" s="549"/>
      <c r="L833" s="110"/>
    </row>
    <row r="834" spans="1:12" ht="15" thickBot="1">
      <c r="A834" s="533"/>
      <c r="B834" s="534"/>
      <c r="C834" s="534"/>
      <c r="D834" s="534"/>
      <c r="E834" s="534"/>
      <c r="F834" s="534"/>
      <c r="G834" s="104"/>
      <c r="H834" s="105"/>
      <c r="I834" s="104"/>
      <c r="J834" s="536"/>
      <c r="K834" s="537"/>
      <c r="L834" s="134"/>
    </row>
    <row r="835" spans="1:12" ht="15" thickBot="1">
      <c r="A835" s="524" t="s">
        <v>59</v>
      </c>
      <c r="B835" s="525"/>
      <c r="C835" s="525"/>
      <c r="D835" s="525"/>
      <c r="E835" s="525"/>
      <c r="F835" s="525"/>
      <c r="G835" s="525"/>
      <c r="H835" s="525"/>
      <c r="I835" s="525"/>
      <c r="J835" s="525"/>
      <c r="K835" s="526"/>
      <c r="L835" s="141">
        <f>SUM(L832:L834)</f>
        <v>13000</v>
      </c>
    </row>
    <row r="836" spans="1:12" ht="15" thickBot="1">
      <c r="A836" s="95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130"/>
    </row>
    <row r="837" spans="1:12" ht="16" thickBot="1">
      <c r="A837" s="789" t="s">
        <v>72</v>
      </c>
      <c r="B837" s="790"/>
      <c r="C837" s="790"/>
      <c r="D837" s="790"/>
      <c r="E837" s="790"/>
      <c r="F837" s="790"/>
      <c r="G837" s="790"/>
      <c r="H837" s="790"/>
      <c r="I837" s="790"/>
      <c r="J837" s="790"/>
      <c r="K837" s="791"/>
      <c r="L837" s="160">
        <f>SUM(L813+L820++L827+L835)</f>
        <v>34900</v>
      </c>
    </row>
    <row r="838" spans="1:12">
      <c r="A838" s="538" t="s">
        <v>73</v>
      </c>
      <c r="B838" s="539"/>
      <c r="C838" s="539"/>
      <c r="D838" s="539"/>
      <c r="E838" s="539"/>
      <c r="F838" s="539"/>
      <c r="G838" s="539"/>
      <c r="H838" s="539"/>
      <c r="I838" s="539"/>
      <c r="J838" s="539"/>
      <c r="K838" s="539"/>
      <c r="L838" s="540"/>
    </row>
    <row r="839" spans="1:12">
      <c r="A839" s="563"/>
      <c r="B839" s="564"/>
      <c r="C839" s="564"/>
      <c r="D839" s="564"/>
      <c r="E839" s="564"/>
      <c r="F839" s="564"/>
      <c r="G839" s="564"/>
      <c r="H839" s="564"/>
      <c r="I839" s="564"/>
      <c r="J839" s="564"/>
      <c r="K839" s="564"/>
      <c r="L839" s="565"/>
    </row>
    <row r="840" spans="1:12" ht="15" thickBot="1">
      <c r="A840" s="541"/>
      <c r="B840" s="542"/>
      <c r="C840" s="542"/>
      <c r="D840" s="542"/>
      <c r="E840" s="542"/>
      <c r="F840" s="542"/>
      <c r="G840" s="542"/>
      <c r="H840" s="542"/>
      <c r="I840" s="542"/>
      <c r="J840" s="542"/>
      <c r="K840" s="542"/>
      <c r="L840" s="543"/>
    </row>
    <row r="841" spans="1:12">
      <c r="A841" s="762" t="s">
        <v>74</v>
      </c>
      <c r="B841" s="763"/>
      <c r="C841" s="763"/>
      <c r="D841" s="763"/>
      <c r="E841" s="763"/>
      <c r="F841" s="763"/>
      <c r="G841" s="292"/>
      <c r="H841" s="294"/>
      <c r="I841" s="157" t="s">
        <v>75</v>
      </c>
      <c r="J841" s="773" t="s">
        <v>76</v>
      </c>
      <c r="K841" s="776"/>
      <c r="L841" s="158"/>
    </row>
    <row r="842" spans="1:12">
      <c r="A842" s="515" t="s">
        <v>77</v>
      </c>
      <c r="B842" s="516"/>
      <c r="C842" s="516"/>
      <c r="D842" s="516"/>
      <c r="E842" s="516"/>
      <c r="F842" s="516"/>
      <c r="G842" s="111"/>
      <c r="H842" s="112"/>
      <c r="I842" s="113">
        <v>0.24</v>
      </c>
      <c r="J842" s="779">
        <f>L837*I842</f>
        <v>8376</v>
      </c>
      <c r="K842" s="780"/>
      <c r="L842" s="131"/>
    </row>
    <row r="843" spans="1:12">
      <c r="A843" s="291" t="s">
        <v>78</v>
      </c>
      <c r="B843" s="172"/>
      <c r="C843" s="169"/>
      <c r="D843" s="169"/>
      <c r="E843" s="169"/>
      <c r="F843" s="169"/>
      <c r="G843" s="169"/>
      <c r="H843" s="170"/>
      <c r="I843" s="113">
        <v>0.02</v>
      </c>
      <c r="J843" s="779">
        <f>L837*I843</f>
        <v>698</v>
      </c>
      <c r="K843" s="780"/>
      <c r="L843" s="131"/>
    </row>
    <row r="844" spans="1:12" ht="15" thickBot="1">
      <c r="A844" s="519" t="s">
        <v>79</v>
      </c>
      <c r="B844" s="520"/>
      <c r="C844" s="520"/>
      <c r="D844" s="520"/>
      <c r="E844" s="520"/>
      <c r="F844" s="520"/>
      <c r="G844" s="520"/>
      <c r="H844" s="521"/>
      <c r="I844" s="113">
        <v>0.04</v>
      </c>
      <c r="J844" s="787">
        <f>L837*I844</f>
        <v>1396</v>
      </c>
      <c r="K844" s="788"/>
      <c r="L844" s="131"/>
    </row>
    <row r="845" spans="1:12" ht="15" thickBot="1">
      <c r="A845" s="524" t="s">
        <v>59</v>
      </c>
      <c r="B845" s="525"/>
      <c r="C845" s="525"/>
      <c r="D845" s="525"/>
      <c r="E845" s="525"/>
      <c r="F845" s="525"/>
      <c r="G845" s="525"/>
      <c r="H845" s="525"/>
      <c r="I845" s="525"/>
      <c r="J845" s="525"/>
      <c r="K845" s="526"/>
      <c r="L845" s="135">
        <f>SUM(J842+J843+J844)</f>
        <v>10470</v>
      </c>
    </row>
    <row r="846" spans="1:12" ht="15" thickBot="1">
      <c r="A846" s="95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130"/>
    </row>
    <row r="847" spans="1:12" ht="16" thickBot="1">
      <c r="A847" s="789" t="s">
        <v>80</v>
      </c>
      <c r="B847" s="790"/>
      <c r="C847" s="790"/>
      <c r="D847" s="790"/>
      <c r="E847" s="790"/>
      <c r="F847" s="790"/>
      <c r="G847" s="790"/>
      <c r="H847" s="790"/>
      <c r="I847" s="790"/>
      <c r="J847" s="790"/>
      <c r="K847" s="791"/>
      <c r="L847" s="161">
        <f>L837+L845</f>
        <v>45370</v>
      </c>
    </row>
    <row r="848" spans="1:12">
      <c r="A848" s="95"/>
      <c r="B848" s="84"/>
      <c r="C848" s="84"/>
      <c r="D848" s="84"/>
      <c r="E848" s="114" t="s">
        <v>81</v>
      </c>
      <c r="F848" s="114"/>
      <c r="G848" s="114"/>
      <c r="H848" s="114"/>
      <c r="I848" s="84"/>
      <c r="J848" s="84"/>
      <c r="K848" s="84"/>
      <c r="L848" s="130"/>
    </row>
    <row r="849" spans="1:14">
      <c r="A849" s="95"/>
      <c r="B849" s="84"/>
      <c r="C849" s="84"/>
      <c r="D849" s="84"/>
      <c r="E849" s="114" t="s">
        <v>82</v>
      </c>
      <c r="F849" s="84"/>
      <c r="G849" s="84"/>
      <c r="H849" s="84"/>
      <c r="I849" s="84"/>
      <c r="J849" s="84"/>
      <c r="K849" s="84"/>
      <c r="L849" s="130"/>
    </row>
    <row r="850" spans="1:14">
      <c r="A850" s="95"/>
      <c r="B850" s="84"/>
      <c r="C850" s="84"/>
      <c r="D850" s="84"/>
      <c r="E850" s="114" t="s">
        <v>83</v>
      </c>
      <c r="F850" s="84"/>
      <c r="G850" s="84"/>
      <c r="H850" s="84"/>
      <c r="I850" s="84"/>
      <c r="J850" s="84"/>
      <c r="K850" s="84"/>
      <c r="L850" s="130"/>
    </row>
    <row r="851" spans="1:14">
      <c r="A851" s="87"/>
      <c r="B851" s="115"/>
      <c r="C851" s="115"/>
      <c r="D851" s="115"/>
      <c r="E851" s="114" t="s">
        <v>84</v>
      </c>
      <c r="F851" s="115"/>
      <c r="G851" s="115"/>
      <c r="H851" s="115"/>
      <c r="I851" s="115"/>
      <c r="J851" s="115"/>
      <c r="K851" s="115"/>
      <c r="L851" s="136"/>
    </row>
    <row r="852" spans="1:14">
      <c r="A852" s="95"/>
      <c r="B852" s="84"/>
      <c r="C852" s="84"/>
      <c r="D852" s="84"/>
      <c r="E852" s="84" t="s">
        <v>85</v>
      </c>
      <c r="F852" s="84"/>
      <c r="G852" s="84"/>
      <c r="H852" s="84"/>
      <c r="I852" s="84"/>
      <c r="J852" s="84"/>
      <c r="K852" s="84"/>
      <c r="L852" s="130"/>
    </row>
    <row r="853" spans="1:14">
      <c r="A853" s="117"/>
      <c r="B853" s="116"/>
      <c r="C853" s="116"/>
      <c r="D853" s="84"/>
      <c r="E853" s="84"/>
      <c r="F853" s="84"/>
      <c r="G853" s="84"/>
      <c r="H853" s="781"/>
      <c r="I853" s="781"/>
      <c r="J853" s="781"/>
      <c r="K853" s="781"/>
      <c r="L853" s="782"/>
    </row>
    <row r="854" spans="1:14" ht="15" thickBot="1">
      <c r="A854" s="785"/>
      <c r="B854" s="786"/>
      <c r="C854" s="786"/>
      <c r="D854" s="105"/>
      <c r="E854" s="105"/>
      <c r="F854" s="105"/>
      <c r="G854" s="105"/>
      <c r="H854" s="783"/>
      <c r="I854" s="783"/>
      <c r="J854" s="783"/>
      <c r="K854" s="783"/>
      <c r="L854" s="784"/>
    </row>
    <row r="857" spans="1:14">
      <c r="C857" s="756" t="s">
        <v>0</v>
      </c>
      <c r="D857" s="756"/>
      <c r="E857" s="756"/>
      <c r="F857" s="756"/>
      <c r="G857" s="756"/>
      <c r="H857" s="756"/>
      <c r="I857" s="756"/>
      <c r="J857" s="756"/>
      <c r="K857" s="756"/>
      <c r="L857" s="756"/>
      <c r="M857" s="756"/>
      <c r="N857" s="756"/>
    </row>
    <row r="858" spans="1:14">
      <c r="C858" s="716" t="s">
        <v>1</v>
      </c>
      <c r="D858" s="716"/>
      <c r="E858" s="716"/>
      <c r="F858" s="716"/>
      <c r="G858" s="716"/>
      <c r="H858" s="716"/>
      <c r="I858" s="716"/>
      <c r="J858" s="716"/>
      <c r="K858" s="716"/>
      <c r="L858" s="716"/>
      <c r="M858" s="716"/>
      <c r="N858" s="716"/>
    </row>
    <row r="859" spans="1:14">
      <c r="C859" s="78"/>
      <c r="D859" s="78"/>
      <c r="E859" s="78"/>
      <c r="F859" s="78"/>
      <c r="G859" s="78"/>
      <c r="H859" s="78"/>
      <c r="I859" s="78"/>
      <c r="J859" s="78"/>
      <c r="K859" s="42"/>
      <c r="L859" s="42"/>
      <c r="M859" s="1"/>
      <c r="N859" s="121"/>
    </row>
    <row r="860" spans="1:14" ht="15" customHeight="1">
      <c r="C860" s="796" t="s">
        <v>38</v>
      </c>
      <c r="D860" s="797"/>
      <c r="E860" s="797"/>
      <c r="F860" s="797"/>
      <c r="G860" s="797"/>
      <c r="H860" s="797"/>
      <c r="I860" s="797"/>
      <c r="J860" s="797"/>
      <c r="K860" s="797"/>
      <c r="L860" s="797"/>
      <c r="M860" s="797"/>
      <c r="N860" s="798"/>
    </row>
    <row r="861" spans="1:14" ht="15" thickBot="1"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4"/>
      <c r="N861" s="122"/>
    </row>
    <row r="862" spans="1:14">
      <c r="C862" s="604"/>
      <c r="D862" s="607" t="s">
        <v>86</v>
      </c>
      <c r="E862" s="608"/>
      <c r="F862" s="608"/>
      <c r="G862" s="608"/>
      <c r="H862" s="608"/>
      <c r="I862" s="608"/>
      <c r="J862" s="609"/>
      <c r="K862" s="610"/>
      <c r="L862" s="611"/>
      <c r="M862" s="611"/>
      <c r="N862" s="612"/>
    </row>
    <row r="863" spans="1:14">
      <c r="C863" s="605"/>
      <c r="D863" s="613"/>
      <c r="E863" s="614"/>
      <c r="F863" s="614"/>
      <c r="G863" s="614"/>
      <c r="H863" s="614"/>
      <c r="I863" s="614"/>
      <c r="J863" s="615"/>
      <c r="K863" s="616" t="s">
        <v>39</v>
      </c>
      <c r="L863" s="618"/>
      <c r="M863" s="619"/>
      <c r="N863" s="620"/>
    </row>
    <row r="864" spans="1:14">
      <c r="C864" s="605"/>
      <c r="D864" s="613" t="s">
        <v>40</v>
      </c>
      <c r="E864" s="614"/>
      <c r="F864" s="614"/>
      <c r="G864" s="614"/>
      <c r="H864" s="614"/>
      <c r="I864" s="614"/>
      <c r="J864" s="615"/>
      <c r="K864" s="617"/>
      <c r="L864" s="621"/>
      <c r="M864" s="622"/>
      <c r="N864" s="623"/>
    </row>
    <row r="865" spans="3:14">
      <c r="C865" s="605"/>
      <c r="D865" s="613" t="s">
        <v>41</v>
      </c>
      <c r="E865" s="614"/>
      <c r="F865" s="614"/>
      <c r="G865" s="614"/>
      <c r="H865" s="614"/>
      <c r="I865" s="614"/>
      <c r="J865" s="615"/>
      <c r="K865" s="616" t="s">
        <v>42</v>
      </c>
      <c r="L865" s="616">
        <v>1</v>
      </c>
      <c r="M865" s="616" t="s">
        <v>43</v>
      </c>
      <c r="N865" s="624">
        <v>1</v>
      </c>
    </row>
    <row r="866" spans="3:14">
      <c r="C866" s="606"/>
      <c r="D866" s="1"/>
      <c r="E866" s="1"/>
      <c r="F866" s="1"/>
      <c r="G866" s="1"/>
      <c r="H866" s="1"/>
      <c r="I866" s="1"/>
      <c r="J866" s="1"/>
      <c r="K866" s="617"/>
      <c r="L866" s="617"/>
      <c r="M866" s="617"/>
      <c r="N866" s="625"/>
    </row>
    <row r="867" spans="3:14" ht="15" thickBot="1">
      <c r="C867" s="118"/>
      <c r="D867" s="119"/>
      <c r="E867" s="119"/>
      <c r="F867" s="119"/>
      <c r="G867" s="119"/>
      <c r="H867" s="119"/>
      <c r="I867" s="119"/>
      <c r="J867" s="119"/>
      <c r="K867" s="119"/>
      <c r="L867" s="120"/>
      <c r="M867" s="120"/>
      <c r="N867" s="123"/>
    </row>
    <row r="868" spans="3:14">
      <c r="C868" s="85"/>
      <c r="D868" s="290"/>
      <c r="E868" s="290"/>
      <c r="F868" s="290"/>
      <c r="G868" s="290"/>
      <c r="H868" s="290"/>
      <c r="I868" s="290"/>
      <c r="J868" s="290"/>
      <c r="K868" s="758" t="s">
        <v>44</v>
      </c>
      <c r="L868" s="86" t="s">
        <v>45</v>
      </c>
      <c r="M868" s="86" t="s">
        <v>46</v>
      </c>
      <c r="N868" s="124" t="s">
        <v>47</v>
      </c>
    </row>
    <row r="869" spans="3:14">
      <c r="C869" s="87"/>
      <c r="D869" s="88"/>
      <c r="E869" s="88"/>
      <c r="F869" s="88"/>
      <c r="G869" s="88"/>
      <c r="H869" s="88"/>
      <c r="I869" s="88"/>
      <c r="J869" s="88"/>
      <c r="K869" s="759"/>
      <c r="L869" s="90">
        <v>3</v>
      </c>
      <c r="M869" s="90">
        <v>5</v>
      </c>
      <c r="N869" s="125">
        <v>2022</v>
      </c>
    </row>
    <row r="870" spans="3:14">
      <c r="C870" s="794" t="s">
        <v>48</v>
      </c>
      <c r="D870" s="795"/>
      <c r="E870" s="795"/>
      <c r="F870" s="795"/>
      <c r="G870" s="88"/>
      <c r="H870" s="88" t="s">
        <v>49</v>
      </c>
      <c r="I870" s="84"/>
      <c r="J870" s="88"/>
      <c r="K870" s="89"/>
      <c r="L870" s="84"/>
      <c r="M870" s="84"/>
      <c r="N870" s="126"/>
    </row>
    <row r="871" spans="3:14" ht="15" thickBot="1">
      <c r="C871" s="137"/>
      <c r="D871" s="138"/>
      <c r="E871" s="138"/>
      <c r="F871" s="138"/>
      <c r="G871" s="138"/>
      <c r="H871" s="138"/>
      <c r="I871" s="138"/>
      <c r="J871" s="138"/>
      <c r="K871" s="138"/>
      <c r="L871" s="138"/>
      <c r="M871" s="138"/>
      <c r="N871" s="128"/>
    </row>
    <row r="872" spans="3:14" ht="15" thickBot="1">
      <c r="C872" s="93"/>
      <c r="D872" s="94"/>
      <c r="E872" s="94"/>
      <c r="F872" s="94"/>
      <c r="G872" s="94"/>
      <c r="H872" s="84"/>
      <c r="I872" s="84"/>
      <c r="J872" s="94"/>
      <c r="K872" s="94"/>
      <c r="L872" s="94"/>
      <c r="M872" s="94"/>
      <c r="N872" s="129"/>
    </row>
    <row r="873" spans="3:14">
      <c r="C873" s="651" t="s">
        <v>50</v>
      </c>
      <c r="D873" s="652"/>
      <c r="E873" s="652"/>
      <c r="F873" s="652"/>
      <c r="G873" s="652"/>
      <c r="H873" s="652"/>
      <c r="I873" s="652"/>
      <c r="J873" s="652"/>
      <c r="K873" s="652"/>
      <c r="L873" s="652"/>
      <c r="M873" s="652"/>
      <c r="N873" s="653"/>
    </row>
    <row r="874" spans="3:14" ht="15" thickBot="1">
      <c r="C874" s="95"/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130"/>
    </row>
    <row r="875" spans="3:14">
      <c r="C875" s="153" t="s">
        <v>51</v>
      </c>
      <c r="D875" s="762" t="s">
        <v>7</v>
      </c>
      <c r="E875" s="763"/>
      <c r="F875" s="763"/>
      <c r="G875" s="763"/>
      <c r="H875" s="763"/>
      <c r="I875" s="763"/>
      <c r="J875" s="763"/>
      <c r="K875" s="764"/>
      <c r="L875" s="765" t="s">
        <v>52</v>
      </c>
      <c r="M875" s="766"/>
      <c r="N875" s="154" t="s">
        <v>9</v>
      </c>
    </row>
    <row r="876" spans="3:14" ht="15" thickBot="1">
      <c r="C876" s="155" t="str">
        <f>'Presupuesto Oficial'!B20</f>
        <v>2.4</v>
      </c>
      <c r="D876" s="767" t="str">
        <f>'Presupuesto Oficial'!E20</f>
        <v xml:space="preserve">Pintura en vinilo tipo 1 para muros 2 capas </v>
      </c>
      <c r="E876" s="768"/>
      <c r="F876" s="768"/>
      <c r="G876" s="768"/>
      <c r="H876" s="768"/>
      <c r="I876" s="768"/>
      <c r="J876" s="768"/>
      <c r="K876" s="769"/>
      <c r="L876" s="770" t="s">
        <v>112</v>
      </c>
      <c r="M876" s="771"/>
      <c r="N876" s="156">
        <v>1</v>
      </c>
    </row>
    <row r="877" spans="3:14">
      <c r="C877" s="538" t="s">
        <v>53</v>
      </c>
      <c r="D877" s="539"/>
      <c r="E877" s="539"/>
      <c r="F877" s="539"/>
      <c r="G877" s="539"/>
      <c r="H877" s="539"/>
      <c r="I877" s="539"/>
      <c r="J877" s="539"/>
      <c r="K877" s="539"/>
      <c r="L877" s="539"/>
      <c r="M877" s="539"/>
      <c r="N877" s="540"/>
    </row>
    <row r="878" spans="3:14" ht="15" thickBot="1">
      <c r="C878" s="541"/>
      <c r="D878" s="542"/>
      <c r="E878" s="542"/>
      <c r="F878" s="542"/>
      <c r="G878" s="542"/>
      <c r="H878" s="542"/>
      <c r="I878" s="542"/>
      <c r="J878" s="542"/>
      <c r="K878" s="542"/>
      <c r="L878" s="542"/>
      <c r="M878" s="542"/>
      <c r="N878" s="543"/>
    </row>
    <row r="879" spans="3:14" ht="28">
      <c r="C879" s="762" t="s">
        <v>7</v>
      </c>
      <c r="D879" s="763"/>
      <c r="E879" s="763"/>
      <c r="F879" s="776"/>
      <c r="G879" s="773" t="s">
        <v>54</v>
      </c>
      <c r="H879" s="776"/>
      <c r="I879" s="773" t="s">
        <v>55</v>
      </c>
      <c r="J879" s="776"/>
      <c r="K879" s="157" t="s">
        <v>56</v>
      </c>
      <c r="L879" s="773" t="s">
        <v>57</v>
      </c>
      <c r="M879" s="776"/>
      <c r="N879" s="158" t="s">
        <v>58</v>
      </c>
    </row>
    <row r="880" spans="3:14">
      <c r="C880" s="515" t="s">
        <v>100</v>
      </c>
      <c r="D880" s="516"/>
      <c r="E880" s="516"/>
      <c r="F880" s="530"/>
      <c r="G880" s="589"/>
      <c r="H880" s="530"/>
      <c r="I880" s="590" t="s">
        <v>87</v>
      </c>
      <c r="J880" s="591"/>
      <c r="K880" s="96">
        <v>3000</v>
      </c>
      <c r="L880" s="590">
        <v>0.5</v>
      </c>
      <c r="M880" s="591"/>
      <c r="N880" s="131">
        <f>K880*L880</f>
        <v>1500</v>
      </c>
    </row>
    <row r="881" spans="3:14">
      <c r="C881" s="515" t="s">
        <v>102</v>
      </c>
      <c r="D881" s="516"/>
      <c r="E881" s="516"/>
      <c r="F881" s="530"/>
      <c r="G881" s="99"/>
      <c r="H881" s="98"/>
      <c r="I881" s="590" t="s">
        <v>87</v>
      </c>
      <c r="J881" s="591"/>
      <c r="K881" s="96">
        <v>2000</v>
      </c>
      <c r="L881" s="590">
        <v>0.05</v>
      </c>
      <c r="M881" s="591"/>
      <c r="N881" s="131">
        <f>K881*L881</f>
        <v>100</v>
      </c>
    </row>
    <row r="882" spans="3:14">
      <c r="C882" s="515" t="s">
        <v>104</v>
      </c>
      <c r="D882" s="516"/>
      <c r="E882" s="516"/>
      <c r="F882" s="530"/>
      <c r="G882" s="99"/>
      <c r="H882" s="98"/>
      <c r="I882" s="590" t="s">
        <v>87</v>
      </c>
      <c r="J882" s="591"/>
      <c r="K882" s="96">
        <v>12500</v>
      </c>
      <c r="L882" s="590">
        <v>0.1</v>
      </c>
      <c r="M882" s="591"/>
      <c r="N882" s="131">
        <f>K882*L882</f>
        <v>1250</v>
      </c>
    </row>
    <row r="883" spans="3:14">
      <c r="C883" s="139"/>
      <c r="D883" s="97"/>
      <c r="E883" s="97"/>
      <c r="F883" s="97"/>
      <c r="G883" s="99"/>
      <c r="H883" s="98"/>
      <c r="I883" s="167"/>
      <c r="J883" s="168"/>
      <c r="K883" s="96"/>
      <c r="L883" s="167"/>
      <c r="M883" s="168"/>
      <c r="N883" s="131"/>
    </row>
    <row r="884" spans="3:14" ht="15" thickBot="1">
      <c r="C884" s="533"/>
      <c r="D884" s="534"/>
      <c r="E884" s="534"/>
      <c r="F884" s="535"/>
      <c r="G884" s="592"/>
      <c r="H884" s="535"/>
      <c r="I884" s="592"/>
      <c r="J884" s="535"/>
      <c r="K884" s="100"/>
      <c r="L884" s="593"/>
      <c r="M884" s="594"/>
      <c r="N884" s="131"/>
    </row>
    <row r="885" spans="3:14" ht="15" thickBot="1">
      <c r="C885" s="524" t="s">
        <v>59</v>
      </c>
      <c r="D885" s="525"/>
      <c r="E885" s="525"/>
      <c r="F885" s="525"/>
      <c r="G885" s="525"/>
      <c r="H885" s="525"/>
      <c r="I885" s="525"/>
      <c r="J885" s="525"/>
      <c r="K885" s="525"/>
      <c r="L885" s="525"/>
      <c r="M885" s="526"/>
      <c r="N885" s="142">
        <f>SUM(N880:N884)</f>
        <v>2850</v>
      </c>
    </row>
    <row r="886" spans="3:14">
      <c r="C886" s="538" t="s">
        <v>60</v>
      </c>
      <c r="D886" s="539"/>
      <c r="E886" s="539"/>
      <c r="F886" s="539"/>
      <c r="G886" s="539"/>
      <c r="H886" s="539"/>
      <c r="I886" s="539"/>
      <c r="J886" s="539"/>
      <c r="K886" s="539"/>
      <c r="L886" s="539"/>
      <c r="M886" s="539"/>
      <c r="N886" s="540"/>
    </row>
    <row r="887" spans="3:14">
      <c r="C887" s="563"/>
      <c r="D887" s="564"/>
      <c r="E887" s="564"/>
      <c r="F887" s="564"/>
      <c r="G887" s="564"/>
      <c r="H887" s="564"/>
      <c r="I887" s="564"/>
      <c r="J887" s="564"/>
      <c r="K887" s="564"/>
      <c r="L887" s="564"/>
      <c r="M887" s="564"/>
      <c r="N887" s="565"/>
    </row>
    <row r="888" spans="3:14" ht="15" thickBot="1">
      <c r="C888" s="541"/>
      <c r="D888" s="542"/>
      <c r="E888" s="542"/>
      <c r="F888" s="542"/>
      <c r="G888" s="542"/>
      <c r="H888" s="542"/>
      <c r="I888" s="542"/>
      <c r="J888" s="542"/>
      <c r="K888" s="542"/>
      <c r="L888" s="542"/>
      <c r="M888" s="542"/>
      <c r="N888" s="543"/>
    </row>
    <row r="889" spans="3:14" ht="28">
      <c r="C889" s="762" t="s">
        <v>7</v>
      </c>
      <c r="D889" s="763"/>
      <c r="E889" s="763"/>
      <c r="F889" s="763"/>
      <c r="G889" s="763"/>
      <c r="H889" s="763"/>
      <c r="I889" s="776"/>
      <c r="J889" s="293" t="s">
        <v>52</v>
      </c>
      <c r="K889" s="157" t="s">
        <v>9</v>
      </c>
      <c r="L889" s="773" t="s">
        <v>61</v>
      </c>
      <c r="M889" s="776"/>
      <c r="N889" s="158" t="s">
        <v>58</v>
      </c>
    </row>
    <row r="890" spans="3:14">
      <c r="C890" s="515" t="s">
        <v>105</v>
      </c>
      <c r="D890" s="516"/>
      <c r="E890" s="516"/>
      <c r="F890" s="516"/>
      <c r="G890" s="516"/>
      <c r="H890" s="516"/>
      <c r="I890" s="530"/>
      <c r="J890" s="151" t="s">
        <v>103</v>
      </c>
      <c r="K890" s="102">
        <f>1/16</f>
        <v>6.25E-2</v>
      </c>
      <c r="L890" s="779">
        <v>60000</v>
      </c>
      <c r="M890" s="780"/>
      <c r="N890" s="131">
        <f>K890*L890</f>
        <v>3750</v>
      </c>
    </row>
    <row r="891" spans="3:14" ht="15" thickBot="1">
      <c r="C891" s="533"/>
      <c r="D891" s="534"/>
      <c r="E891" s="534"/>
      <c r="F891" s="534"/>
      <c r="G891" s="534"/>
      <c r="H891" s="534"/>
      <c r="I891" s="535"/>
      <c r="J891" s="165"/>
      <c r="K891" s="166"/>
      <c r="L891" s="536"/>
      <c r="M891" s="537"/>
      <c r="N891" s="131">
        <f>K891*L891</f>
        <v>0</v>
      </c>
    </row>
    <row r="892" spans="3:14" ht="15" thickBot="1">
      <c r="C892" s="524" t="s">
        <v>59</v>
      </c>
      <c r="D892" s="525"/>
      <c r="E892" s="525"/>
      <c r="F892" s="525"/>
      <c r="G892" s="525"/>
      <c r="H892" s="525"/>
      <c r="I892" s="525"/>
      <c r="J892" s="525"/>
      <c r="K892" s="525"/>
      <c r="L892" s="525"/>
      <c r="M892" s="526"/>
      <c r="N892" s="133">
        <f>SUM(N890:N891)</f>
        <v>3750</v>
      </c>
    </row>
    <row r="893" spans="3:14">
      <c r="C893" s="538" t="s">
        <v>62</v>
      </c>
      <c r="D893" s="539"/>
      <c r="E893" s="539"/>
      <c r="F893" s="539"/>
      <c r="G893" s="539"/>
      <c r="H893" s="539"/>
      <c r="I893" s="539"/>
      <c r="J893" s="539"/>
      <c r="K893" s="539"/>
      <c r="L893" s="539"/>
      <c r="M893" s="539"/>
      <c r="N893" s="540"/>
    </row>
    <row r="894" spans="3:14">
      <c r="C894" s="563"/>
      <c r="D894" s="564"/>
      <c r="E894" s="564"/>
      <c r="F894" s="564"/>
      <c r="G894" s="564"/>
      <c r="H894" s="564"/>
      <c r="I894" s="564"/>
      <c r="J894" s="564"/>
      <c r="K894" s="564"/>
      <c r="L894" s="564"/>
      <c r="M894" s="564"/>
      <c r="N894" s="565"/>
    </row>
    <row r="895" spans="3:14" ht="15" thickBot="1">
      <c r="C895" s="541"/>
      <c r="D895" s="542"/>
      <c r="E895" s="542"/>
      <c r="F895" s="542"/>
      <c r="G895" s="542"/>
      <c r="H895" s="542"/>
      <c r="I895" s="542"/>
      <c r="J895" s="542"/>
      <c r="K895" s="542"/>
      <c r="L895" s="542"/>
      <c r="M895" s="542"/>
      <c r="N895" s="543"/>
    </row>
    <row r="896" spans="3:14" ht="28">
      <c r="C896" s="762" t="s">
        <v>63</v>
      </c>
      <c r="D896" s="763"/>
      <c r="E896" s="763"/>
      <c r="F896" s="763"/>
      <c r="G896" s="763"/>
      <c r="H896" s="776"/>
      <c r="I896" s="157" t="s">
        <v>64</v>
      </c>
      <c r="J896" s="292" t="s">
        <v>98</v>
      </c>
      <c r="K896" s="159" t="s">
        <v>101</v>
      </c>
      <c r="L896" s="773" t="s">
        <v>66</v>
      </c>
      <c r="M896" s="776"/>
      <c r="N896" s="158" t="s">
        <v>58</v>
      </c>
    </row>
    <row r="897" spans="3:14">
      <c r="C897" s="515"/>
      <c r="D897" s="516"/>
      <c r="E897" s="516"/>
      <c r="F897" s="516"/>
      <c r="G897" s="516"/>
      <c r="H897" s="530"/>
      <c r="I897" s="102"/>
      <c r="J897" s="103"/>
      <c r="K897" s="150"/>
      <c r="L897" s="777"/>
      <c r="M897" s="778"/>
      <c r="N897" s="131">
        <f>L897*K897</f>
        <v>0</v>
      </c>
    </row>
    <row r="898" spans="3:14" ht="15" thickBot="1">
      <c r="C898" s="533"/>
      <c r="D898" s="534"/>
      <c r="E898" s="534"/>
      <c r="F898" s="534"/>
      <c r="G898" s="534"/>
      <c r="H898" s="535"/>
      <c r="I898" s="104"/>
      <c r="J898" s="105"/>
      <c r="K898" s="104"/>
      <c r="L898" s="536"/>
      <c r="M898" s="537"/>
      <c r="N898" s="134"/>
    </row>
    <row r="899" spans="3:14" ht="15" thickBot="1">
      <c r="C899" s="524" t="s">
        <v>59</v>
      </c>
      <c r="D899" s="525"/>
      <c r="E899" s="525"/>
      <c r="F899" s="525"/>
      <c r="G899" s="525"/>
      <c r="H899" s="525"/>
      <c r="I899" s="525"/>
      <c r="J899" s="525"/>
      <c r="K899" s="525"/>
      <c r="L899" s="525"/>
      <c r="M899" s="526"/>
      <c r="N899" s="142">
        <f>SUM(N897:N898)</f>
        <v>0</v>
      </c>
    </row>
    <row r="900" spans="3:14">
      <c r="C900" s="538" t="s">
        <v>67</v>
      </c>
      <c r="D900" s="539"/>
      <c r="E900" s="539"/>
      <c r="F900" s="539"/>
      <c r="G900" s="539"/>
      <c r="H900" s="539"/>
      <c r="I900" s="539"/>
      <c r="J900" s="539"/>
      <c r="K900" s="539"/>
      <c r="L900" s="539"/>
      <c r="M900" s="539"/>
      <c r="N900" s="540"/>
    </row>
    <row r="901" spans="3:14">
      <c r="C901" s="563"/>
      <c r="D901" s="564"/>
      <c r="E901" s="564"/>
      <c r="F901" s="564"/>
      <c r="G901" s="564"/>
      <c r="H901" s="564"/>
      <c r="I901" s="564"/>
      <c r="J901" s="564"/>
      <c r="K901" s="564"/>
      <c r="L901" s="564"/>
      <c r="M901" s="564"/>
      <c r="N901" s="565"/>
    </row>
    <row r="902" spans="3:14" ht="15" thickBot="1">
      <c r="C902" s="541"/>
      <c r="D902" s="542"/>
      <c r="E902" s="542"/>
      <c r="F902" s="542"/>
      <c r="G902" s="542"/>
      <c r="H902" s="542"/>
      <c r="I902" s="542"/>
      <c r="J902" s="542"/>
      <c r="K902" s="542"/>
      <c r="L902" s="542"/>
      <c r="M902" s="542"/>
      <c r="N902" s="543"/>
    </row>
    <row r="903" spans="3:14" ht="28">
      <c r="C903" s="762" t="s">
        <v>68</v>
      </c>
      <c r="D903" s="763"/>
      <c r="E903" s="763"/>
      <c r="F903" s="763"/>
      <c r="G903" s="763"/>
      <c r="H903" s="776"/>
      <c r="I903" s="157" t="s">
        <v>69</v>
      </c>
      <c r="J903" s="292" t="s">
        <v>70</v>
      </c>
      <c r="K903" s="157" t="s">
        <v>71</v>
      </c>
      <c r="L903" s="773" t="s">
        <v>57</v>
      </c>
      <c r="M903" s="776"/>
      <c r="N903" s="158" t="s">
        <v>58</v>
      </c>
    </row>
    <row r="904" spans="3:14">
      <c r="C904" s="106" t="s">
        <v>88</v>
      </c>
      <c r="D904" s="152"/>
      <c r="E904" s="152"/>
      <c r="F904" s="152"/>
      <c r="G904" s="152"/>
      <c r="H904" s="152"/>
      <c r="I904" s="140">
        <v>60000</v>
      </c>
      <c r="J904" s="108"/>
      <c r="K904" s="109"/>
      <c r="L904" s="792">
        <v>0.05</v>
      </c>
      <c r="M904" s="793"/>
      <c r="N904" s="110">
        <f>I904*L904</f>
        <v>3000</v>
      </c>
    </row>
    <row r="905" spans="3:14">
      <c r="C905" s="106"/>
      <c r="D905" s="152"/>
      <c r="E905" s="152"/>
      <c r="F905" s="152"/>
      <c r="G905" s="152"/>
      <c r="H905" s="152"/>
      <c r="I905" s="107"/>
      <c r="J905" s="108"/>
      <c r="K905" s="109"/>
      <c r="L905" s="548"/>
      <c r="M905" s="549"/>
      <c r="N905" s="110"/>
    </row>
    <row r="906" spans="3:14" ht="15" thickBot="1">
      <c r="C906" s="533"/>
      <c r="D906" s="534"/>
      <c r="E906" s="534"/>
      <c r="F906" s="534"/>
      <c r="G906" s="534"/>
      <c r="H906" s="535"/>
      <c r="I906" s="104"/>
      <c r="J906" s="105"/>
      <c r="K906" s="104"/>
      <c r="L906" s="536"/>
      <c r="M906" s="537"/>
      <c r="N906" s="134"/>
    </row>
    <row r="907" spans="3:14" ht="15" thickBot="1">
      <c r="C907" s="524" t="s">
        <v>59</v>
      </c>
      <c r="D907" s="525"/>
      <c r="E907" s="525"/>
      <c r="F907" s="525"/>
      <c r="G907" s="525"/>
      <c r="H907" s="525"/>
      <c r="I907" s="525"/>
      <c r="J907" s="525"/>
      <c r="K907" s="525"/>
      <c r="L907" s="525"/>
      <c r="M907" s="526"/>
      <c r="N907" s="141">
        <f>SUM(N904:N906)</f>
        <v>3000</v>
      </c>
    </row>
    <row r="908" spans="3:14" ht="15" thickBot="1">
      <c r="C908" s="95"/>
      <c r="D908" s="84"/>
      <c r="E908" s="84"/>
      <c r="F908" s="84"/>
      <c r="G908" s="84"/>
      <c r="H908" s="84"/>
      <c r="I908" s="84"/>
      <c r="J908" s="84"/>
      <c r="K908" s="84"/>
      <c r="L908" s="84"/>
      <c r="M908" s="84"/>
      <c r="N908" s="130"/>
    </row>
    <row r="909" spans="3:14" ht="16" thickBot="1">
      <c r="C909" s="789" t="s">
        <v>72</v>
      </c>
      <c r="D909" s="790"/>
      <c r="E909" s="790"/>
      <c r="F909" s="790"/>
      <c r="G909" s="790"/>
      <c r="H909" s="790"/>
      <c r="I909" s="790"/>
      <c r="J909" s="790"/>
      <c r="K909" s="790"/>
      <c r="L909" s="790"/>
      <c r="M909" s="791"/>
      <c r="N909" s="160">
        <f>SUM(N885+N892++N899+N907)</f>
        <v>9600</v>
      </c>
    </row>
    <row r="910" spans="3:14">
      <c r="C910" s="538" t="s">
        <v>73</v>
      </c>
      <c r="D910" s="539"/>
      <c r="E910" s="539"/>
      <c r="F910" s="539"/>
      <c r="G910" s="539"/>
      <c r="H910" s="539"/>
      <c r="I910" s="539"/>
      <c r="J910" s="539"/>
      <c r="K910" s="539"/>
      <c r="L910" s="539"/>
      <c r="M910" s="539"/>
      <c r="N910" s="540"/>
    </row>
    <row r="911" spans="3:14">
      <c r="C911" s="563"/>
      <c r="D911" s="564"/>
      <c r="E911" s="564"/>
      <c r="F911" s="564"/>
      <c r="G911" s="564"/>
      <c r="H911" s="564"/>
      <c r="I911" s="564"/>
      <c r="J911" s="564"/>
      <c r="K911" s="564"/>
      <c r="L911" s="564"/>
      <c r="M911" s="564"/>
      <c r="N911" s="565"/>
    </row>
    <row r="912" spans="3:14" ht="15" thickBot="1">
      <c r="C912" s="541"/>
      <c r="D912" s="542"/>
      <c r="E912" s="542"/>
      <c r="F912" s="542"/>
      <c r="G912" s="542"/>
      <c r="H912" s="542"/>
      <c r="I912" s="542"/>
      <c r="J912" s="542"/>
      <c r="K912" s="542"/>
      <c r="L912" s="542"/>
      <c r="M912" s="542"/>
      <c r="N912" s="543"/>
    </row>
    <row r="913" spans="3:14" ht="15" customHeight="1">
      <c r="C913" s="762" t="s">
        <v>74</v>
      </c>
      <c r="D913" s="763"/>
      <c r="E913" s="763"/>
      <c r="F913" s="763"/>
      <c r="G913" s="763"/>
      <c r="H913" s="763"/>
      <c r="I913" s="292"/>
      <c r="J913" s="294"/>
      <c r="K913" s="157" t="s">
        <v>75</v>
      </c>
      <c r="L913" s="773" t="s">
        <v>76</v>
      </c>
      <c r="M913" s="776"/>
      <c r="N913" s="158"/>
    </row>
    <row r="914" spans="3:14">
      <c r="C914" s="515" t="s">
        <v>77</v>
      </c>
      <c r="D914" s="516"/>
      <c r="E914" s="516"/>
      <c r="F914" s="516"/>
      <c r="G914" s="516"/>
      <c r="H914" s="516"/>
      <c r="I914" s="111"/>
      <c r="J914" s="112"/>
      <c r="K914" s="113">
        <v>0.24</v>
      </c>
      <c r="L914" s="779">
        <f>N909*K914</f>
        <v>2304</v>
      </c>
      <c r="M914" s="780"/>
      <c r="N914" s="131"/>
    </row>
    <row r="915" spans="3:14">
      <c r="C915" s="291" t="s">
        <v>78</v>
      </c>
      <c r="D915" s="172"/>
      <c r="E915" s="169"/>
      <c r="F915" s="169"/>
      <c r="G915" s="169"/>
      <c r="H915" s="169"/>
      <c r="I915" s="169"/>
      <c r="J915" s="170"/>
      <c r="K915" s="113">
        <v>0.02</v>
      </c>
      <c r="L915" s="779">
        <f>N909*K915</f>
        <v>192</v>
      </c>
      <c r="M915" s="780"/>
      <c r="N915" s="131"/>
    </row>
    <row r="916" spans="3:14" ht="15" thickBot="1">
      <c r="C916" s="519" t="s">
        <v>79</v>
      </c>
      <c r="D916" s="520"/>
      <c r="E916" s="520"/>
      <c r="F916" s="520"/>
      <c r="G916" s="520"/>
      <c r="H916" s="520"/>
      <c r="I916" s="520"/>
      <c r="J916" s="521"/>
      <c r="K916" s="113">
        <v>0.04</v>
      </c>
      <c r="L916" s="787">
        <f>N909*K916</f>
        <v>384</v>
      </c>
      <c r="M916" s="788"/>
      <c r="N916" s="131"/>
    </row>
    <row r="917" spans="3:14" ht="15" thickBot="1">
      <c r="C917" s="524" t="s">
        <v>59</v>
      </c>
      <c r="D917" s="525"/>
      <c r="E917" s="525"/>
      <c r="F917" s="525"/>
      <c r="G917" s="525"/>
      <c r="H917" s="525"/>
      <c r="I917" s="525"/>
      <c r="J917" s="525"/>
      <c r="K917" s="525"/>
      <c r="L917" s="525"/>
      <c r="M917" s="526"/>
      <c r="N917" s="135">
        <f>SUM(L914+L915+L916)</f>
        <v>2880</v>
      </c>
    </row>
    <row r="918" spans="3:14" ht="15" thickBot="1">
      <c r="C918" s="95"/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130"/>
    </row>
    <row r="919" spans="3:14" ht="16" thickBot="1">
      <c r="C919" s="789" t="s">
        <v>80</v>
      </c>
      <c r="D919" s="790"/>
      <c r="E919" s="790"/>
      <c r="F919" s="790"/>
      <c r="G919" s="790"/>
      <c r="H919" s="790"/>
      <c r="I919" s="790"/>
      <c r="J919" s="790"/>
      <c r="K919" s="790"/>
      <c r="L919" s="790"/>
      <c r="M919" s="791"/>
      <c r="N919" s="161">
        <f>N909+N917</f>
        <v>12480</v>
      </c>
    </row>
    <row r="920" spans="3:14">
      <c r="C920" s="95"/>
      <c r="D920" s="84"/>
      <c r="E920" s="84"/>
      <c r="F920" s="84"/>
      <c r="G920" s="114" t="s">
        <v>81</v>
      </c>
      <c r="H920" s="114"/>
      <c r="I920" s="114"/>
      <c r="J920" s="114"/>
      <c r="K920" s="84"/>
      <c r="L920" s="84"/>
      <c r="M920" s="84"/>
      <c r="N920" s="130"/>
    </row>
    <row r="921" spans="3:14">
      <c r="C921" s="95"/>
      <c r="D921" s="84"/>
      <c r="E921" s="84"/>
      <c r="F921" s="84"/>
      <c r="G921" s="114" t="s">
        <v>82</v>
      </c>
      <c r="H921" s="84"/>
      <c r="I921" s="84"/>
      <c r="J921" s="84"/>
      <c r="K921" s="84"/>
      <c r="L921" s="84"/>
      <c r="M921" s="84"/>
      <c r="N921" s="130"/>
    </row>
    <row r="922" spans="3:14">
      <c r="C922" s="95"/>
      <c r="D922" s="84"/>
      <c r="E922" s="84"/>
      <c r="F922" s="84"/>
      <c r="G922" s="114" t="s">
        <v>83</v>
      </c>
      <c r="H922" s="84"/>
      <c r="I922" s="84"/>
      <c r="J922" s="84"/>
      <c r="K922" s="84"/>
      <c r="L922" s="84"/>
      <c r="M922" s="84"/>
      <c r="N922" s="130"/>
    </row>
    <row r="923" spans="3:14">
      <c r="C923" s="87"/>
      <c r="D923" s="115"/>
      <c r="E923" s="115"/>
      <c r="F923" s="115"/>
      <c r="G923" s="114" t="s">
        <v>84</v>
      </c>
      <c r="H923" s="115"/>
      <c r="I923" s="115"/>
      <c r="J923" s="115"/>
      <c r="K923" s="115"/>
      <c r="L923" s="115"/>
      <c r="M923" s="115"/>
      <c r="N923" s="136"/>
    </row>
    <row r="924" spans="3:14">
      <c r="C924" s="95"/>
      <c r="D924" s="84"/>
      <c r="E924" s="84"/>
      <c r="F924" s="84"/>
      <c r="G924" s="84" t="s">
        <v>85</v>
      </c>
      <c r="H924" s="84"/>
      <c r="I924" s="84"/>
      <c r="J924" s="84"/>
      <c r="K924" s="84"/>
      <c r="L924" s="84"/>
      <c r="M924" s="84"/>
      <c r="N924" s="130"/>
    </row>
    <row r="925" spans="3:14">
      <c r="C925" s="117"/>
      <c r="D925" s="116"/>
      <c r="E925" s="116"/>
      <c r="F925" s="84"/>
      <c r="G925" s="84"/>
      <c r="H925" s="84"/>
      <c r="I925" s="84"/>
      <c r="J925" s="781"/>
      <c r="K925" s="781"/>
      <c r="L925" s="781"/>
      <c r="M925" s="781"/>
      <c r="N925" s="782"/>
    </row>
    <row r="926" spans="3:14" ht="15" thickBot="1">
      <c r="C926" s="785"/>
      <c r="D926" s="786"/>
      <c r="E926" s="786"/>
      <c r="F926" s="105"/>
      <c r="G926" s="105"/>
      <c r="H926" s="105"/>
      <c r="I926" s="105"/>
      <c r="J926" s="783"/>
      <c r="K926" s="783"/>
      <c r="L926" s="783"/>
      <c r="M926" s="783"/>
      <c r="N926" s="784"/>
    </row>
    <row r="929" spans="1:9">
      <c r="A929" s="595" t="s">
        <v>0</v>
      </c>
      <c r="B929" s="596"/>
      <c r="C929" s="596"/>
      <c r="D929" s="596"/>
      <c r="E929" s="596"/>
      <c r="F929" s="596"/>
      <c r="G929" s="596"/>
      <c r="H929" s="596"/>
      <c r="I929" s="597"/>
    </row>
    <row r="930" spans="1:9">
      <c r="A930" s="598" t="s">
        <v>1</v>
      </c>
      <c r="B930" s="599"/>
      <c r="C930" s="599"/>
      <c r="D930" s="599"/>
      <c r="E930" s="599"/>
      <c r="F930" s="599"/>
      <c r="G930" s="599"/>
      <c r="H930" s="599"/>
      <c r="I930" s="600"/>
    </row>
    <row r="931" spans="1:9">
      <c r="A931" s="78"/>
      <c r="B931" s="78"/>
      <c r="C931" s="78"/>
      <c r="D931" s="78"/>
      <c r="E931" s="78"/>
      <c r="F931" s="42"/>
      <c r="G931" s="42"/>
      <c r="H931" s="1"/>
      <c r="I931" s="121"/>
    </row>
    <row r="932" spans="1:9">
      <c r="A932" s="601" t="s">
        <v>38</v>
      </c>
      <c r="B932" s="602"/>
      <c r="C932" s="602"/>
      <c r="D932" s="602"/>
      <c r="E932" s="602"/>
      <c r="F932" s="602"/>
      <c r="G932" s="602"/>
      <c r="H932" s="602"/>
      <c r="I932" s="603"/>
    </row>
    <row r="933" spans="1:9" ht="15" thickBot="1">
      <c r="A933" s="84"/>
      <c r="B933" s="84"/>
      <c r="C933" s="84"/>
      <c r="D933" s="84"/>
      <c r="E933" s="84"/>
      <c r="F933" s="84"/>
      <c r="G933" s="84"/>
      <c r="H933" s="84"/>
      <c r="I933" s="122"/>
    </row>
    <row r="934" spans="1:9">
      <c r="A934" s="604"/>
      <c r="B934" s="607" t="s">
        <v>86</v>
      </c>
      <c r="C934" s="608"/>
      <c r="D934" s="608"/>
      <c r="E934" s="609"/>
      <c r="F934" s="610"/>
      <c r="G934" s="611"/>
      <c r="H934" s="611"/>
      <c r="I934" s="612"/>
    </row>
    <row r="935" spans="1:9">
      <c r="A935" s="605"/>
      <c r="B935" s="613"/>
      <c r="C935" s="614"/>
      <c r="D935" s="614"/>
      <c r="E935" s="615"/>
      <c r="F935" s="616" t="s">
        <v>39</v>
      </c>
      <c r="G935" s="618"/>
      <c r="H935" s="619"/>
      <c r="I935" s="620"/>
    </row>
    <row r="936" spans="1:9">
      <c r="A936" s="605"/>
      <c r="B936" s="613" t="s">
        <v>40</v>
      </c>
      <c r="C936" s="614"/>
      <c r="D936" s="614"/>
      <c r="E936" s="615"/>
      <c r="F936" s="617"/>
      <c r="G936" s="621"/>
      <c r="H936" s="622"/>
      <c r="I936" s="623"/>
    </row>
    <row r="937" spans="1:9">
      <c r="A937" s="605"/>
      <c r="B937" s="613" t="s">
        <v>41</v>
      </c>
      <c r="C937" s="614"/>
      <c r="D937" s="614"/>
      <c r="E937" s="615"/>
      <c r="F937" s="616" t="s">
        <v>42</v>
      </c>
      <c r="G937" s="616">
        <v>1</v>
      </c>
      <c r="H937" s="616" t="s">
        <v>43</v>
      </c>
      <c r="I937" s="624">
        <v>1</v>
      </c>
    </row>
    <row r="938" spans="1:9">
      <c r="A938" s="606"/>
      <c r="B938" s="1"/>
      <c r="C938" s="1"/>
      <c r="D938" s="1"/>
      <c r="E938" s="1"/>
      <c r="F938" s="617"/>
      <c r="G938" s="617"/>
      <c r="H938" s="617"/>
      <c r="I938" s="625"/>
    </row>
    <row r="939" spans="1:9" ht="15" thickBot="1">
      <c r="A939" s="205"/>
      <c r="B939" s="206"/>
      <c r="C939" s="206"/>
      <c r="D939" s="206"/>
      <c r="E939" s="206"/>
      <c r="F939" s="206"/>
      <c r="G939" s="120"/>
      <c r="H939" s="120"/>
      <c r="I939" s="123"/>
    </row>
    <row r="940" spans="1:9">
      <c r="A940" s="566"/>
      <c r="B940" s="567"/>
      <c r="C940" s="567"/>
      <c r="D940" s="567"/>
      <c r="E940" s="568"/>
      <c r="F940" s="572" t="s">
        <v>44</v>
      </c>
      <c r="G940" s="86" t="s">
        <v>45</v>
      </c>
      <c r="H940" s="86" t="s">
        <v>46</v>
      </c>
      <c r="I940" s="124" t="s">
        <v>47</v>
      </c>
    </row>
    <row r="941" spans="1:9">
      <c r="A941" s="569"/>
      <c r="B941" s="570"/>
      <c r="C941" s="570"/>
      <c r="D941" s="570"/>
      <c r="E941" s="571"/>
      <c r="F941" s="573"/>
      <c r="G941" s="90">
        <v>22</v>
      </c>
      <c r="H941" s="90">
        <v>4</v>
      </c>
      <c r="I941" s="125">
        <v>24</v>
      </c>
    </row>
    <row r="942" spans="1:9">
      <c r="A942" s="574" t="s">
        <v>48</v>
      </c>
      <c r="B942" s="575"/>
      <c r="C942" s="88" t="s">
        <v>49</v>
      </c>
      <c r="D942" s="84"/>
      <c r="E942" s="88"/>
      <c r="F942" s="89"/>
      <c r="G942" s="84"/>
      <c r="H942" s="84"/>
      <c r="I942" s="126"/>
    </row>
    <row r="943" spans="1:9">
      <c r="A943" s="91"/>
      <c r="B943" s="92"/>
      <c r="C943" s="92"/>
      <c r="D943" s="92"/>
      <c r="E943" s="92"/>
      <c r="F943" s="92"/>
      <c r="G943" s="92"/>
      <c r="H943" s="92"/>
      <c r="I943" s="127"/>
    </row>
    <row r="944" spans="1:9" ht="15" thickBot="1">
      <c r="A944" s="137"/>
      <c r="B944" s="138"/>
      <c r="C944" s="138"/>
      <c r="D944" s="138"/>
      <c r="E944" s="138"/>
      <c r="F944" s="138"/>
      <c r="G944" s="138"/>
      <c r="H944" s="138"/>
      <c r="I944" s="128"/>
    </row>
    <row r="945" spans="1:9" ht="15" thickBot="1">
      <c r="A945" s="93"/>
      <c r="B945" s="94"/>
      <c r="C945" s="84"/>
      <c r="D945" s="84"/>
      <c r="E945" s="94"/>
      <c r="F945" s="94"/>
      <c r="G945" s="94"/>
      <c r="H945" s="94"/>
      <c r="I945" s="129"/>
    </row>
    <row r="946" spans="1:9" ht="15" thickBot="1">
      <c r="A946" s="576" t="s">
        <v>50</v>
      </c>
      <c r="B946" s="577"/>
      <c r="C946" s="577"/>
      <c r="D946" s="577"/>
      <c r="E946" s="577"/>
      <c r="F946" s="577"/>
      <c r="G946" s="577"/>
      <c r="H946" s="577"/>
      <c r="I946" s="578"/>
    </row>
    <row r="947" spans="1:9">
      <c r="A947" s="244" t="s">
        <v>51</v>
      </c>
      <c r="B947" s="544" t="s">
        <v>7</v>
      </c>
      <c r="C947" s="545"/>
      <c r="D947" s="545"/>
      <c r="E947" s="545"/>
      <c r="F947" s="579"/>
      <c r="G947" s="580" t="s">
        <v>52</v>
      </c>
      <c r="H947" s="581"/>
      <c r="I947" s="247" t="s">
        <v>9</v>
      </c>
    </row>
    <row r="948" spans="1:9" ht="15" thickBot="1">
      <c r="A948" s="248">
        <f>'Presupuesto Oficial'!B611</f>
        <v>0</v>
      </c>
      <c r="B948" s="582" t="s">
        <v>215</v>
      </c>
      <c r="C948" s="583"/>
      <c r="D948" s="583"/>
      <c r="E948" s="583"/>
      <c r="F948" s="584"/>
      <c r="G948" s="585" t="s">
        <v>96</v>
      </c>
      <c r="H948" s="586"/>
      <c r="I948" s="249">
        <v>1</v>
      </c>
    </row>
    <row r="949" spans="1:9" ht="15" thickBot="1">
      <c r="A949" s="538" t="s">
        <v>53</v>
      </c>
      <c r="B949" s="539"/>
      <c r="C949" s="539"/>
      <c r="D949" s="539"/>
      <c r="E949" s="539"/>
      <c r="F949" s="539"/>
      <c r="G949" s="539"/>
      <c r="H949" s="539"/>
      <c r="I949" s="540"/>
    </row>
    <row r="950" spans="1:9">
      <c r="A950" s="544" t="s">
        <v>7</v>
      </c>
      <c r="B950" s="545"/>
      <c r="C950" s="250"/>
      <c r="D950" s="547" t="s">
        <v>55</v>
      </c>
      <c r="E950" s="546"/>
      <c r="F950" s="251" t="s">
        <v>56</v>
      </c>
      <c r="G950" s="547" t="s">
        <v>57</v>
      </c>
      <c r="H950" s="546"/>
      <c r="I950" s="253" t="s">
        <v>58</v>
      </c>
    </row>
    <row r="951" spans="1:9">
      <c r="A951" s="515" t="s">
        <v>216</v>
      </c>
      <c r="B951" s="516"/>
      <c r="C951" s="170"/>
      <c r="D951" s="589"/>
      <c r="E951" s="530"/>
      <c r="F951" s="208">
        <v>20000</v>
      </c>
      <c r="G951" s="590">
        <v>0.02</v>
      </c>
      <c r="H951" s="591"/>
      <c r="I951" s="209">
        <f>F951*G951</f>
        <v>400</v>
      </c>
    </row>
    <row r="952" spans="1:9" ht="15" thickBot="1">
      <c r="A952" s="533"/>
      <c r="B952" s="534"/>
      <c r="C952" s="171"/>
      <c r="D952" s="592"/>
      <c r="E952" s="535"/>
      <c r="F952" s="210"/>
      <c r="G952" s="593"/>
      <c r="H952" s="594"/>
      <c r="I952" s="209"/>
    </row>
    <row r="953" spans="1:9" ht="15" thickBot="1">
      <c r="A953" s="524" t="s">
        <v>59</v>
      </c>
      <c r="B953" s="525"/>
      <c r="C953" s="525"/>
      <c r="D953" s="525"/>
      <c r="E953" s="525"/>
      <c r="F953" s="525"/>
      <c r="G953" s="525"/>
      <c r="H953" s="526"/>
      <c r="I953" s="142">
        <f>I951</f>
        <v>400</v>
      </c>
    </row>
    <row r="954" spans="1:9">
      <c r="A954" s="538" t="s">
        <v>60</v>
      </c>
      <c r="B954" s="539"/>
      <c r="C954" s="539"/>
      <c r="D954" s="539"/>
      <c r="E954" s="539"/>
      <c r="F954" s="539"/>
      <c r="G954" s="539"/>
      <c r="H954" s="539"/>
      <c r="I954" s="540"/>
    </row>
    <row r="955" spans="1:9" ht="15" thickBot="1">
      <c r="A955" s="541"/>
      <c r="B955" s="542"/>
      <c r="C955" s="542"/>
      <c r="D955" s="542"/>
      <c r="E955" s="542"/>
      <c r="F955" s="542"/>
      <c r="G955" s="542"/>
      <c r="H955" s="542"/>
      <c r="I955" s="543"/>
    </row>
    <row r="956" spans="1:9">
      <c r="A956" s="544" t="s">
        <v>7</v>
      </c>
      <c r="B956" s="545"/>
      <c r="C956" s="545"/>
      <c r="D956" s="546"/>
      <c r="E956" s="254" t="s">
        <v>52</v>
      </c>
      <c r="F956" s="251" t="s">
        <v>9</v>
      </c>
      <c r="G956" s="547" t="s">
        <v>61</v>
      </c>
      <c r="H956" s="546"/>
      <c r="I956" s="253" t="s">
        <v>58</v>
      </c>
    </row>
    <row r="957" spans="1:9">
      <c r="A957" s="550" t="s">
        <v>212</v>
      </c>
      <c r="B957" s="551"/>
      <c r="C957" s="551"/>
      <c r="D957" s="552"/>
      <c r="E957" s="211" t="s">
        <v>214</v>
      </c>
      <c r="F957" s="212">
        <f>8.9</f>
        <v>8.9</v>
      </c>
      <c r="G957" s="553">
        <v>38000</v>
      </c>
      <c r="H957" s="554"/>
      <c r="I957" s="209">
        <f>G957*F957</f>
        <v>338200</v>
      </c>
    </row>
    <row r="958" spans="1:9">
      <c r="A958" s="550" t="s">
        <v>130</v>
      </c>
      <c r="B958" s="551"/>
      <c r="C958" s="551"/>
      <c r="D958" s="552"/>
      <c r="E958" s="216" t="s">
        <v>96</v>
      </c>
      <c r="F958" s="212">
        <f>1</f>
        <v>1</v>
      </c>
      <c r="G958" s="553">
        <f>700000/8</f>
        <v>87500</v>
      </c>
      <c r="H958" s="554"/>
      <c r="I958" s="209">
        <f>G958*F958</f>
        <v>87500</v>
      </c>
    </row>
    <row r="959" spans="1:9">
      <c r="A959" s="550" t="s">
        <v>132</v>
      </c>
      <c r="B959" s="551"/>
      <c r="C959" s="551"/>
      <c r="D959" s="552"/>
      <c r="E959" s="216" t="s">
        <v>213</v>
      </c>
      <c r="F959" s="212">
        <f>0.272</f>
        <v>0.27200000000000002</v>
      </c>
      <c r="G959" s="553">
        <v>20</v>
      </c>
      <c r="H959" s="554"/>
      <c r="I959" s="209">
        <f>G959*F959</f>
        <v>5.44</v>
      </c>
    </row>
    <row r="960" spans="1:9" ht="15" thickBot="1">
      <c r="A960" s="666"/>
      <c r="B960" s="667"/>
      <c r="C960" s="667"/>
      <c r="D960" s="668"/>
      <c r="E960" s="669"/>
      <c r="F960" s="670"/>
      <c r="G960" s="671"/>
      <c r="H960" s="672"/>
      <c r="I960" s="209">
        <f>G960*F960</f>
        <v>0</v>
      </c>
    </row>
    <row r="961" spans="1:9" ht="15" thickBot="1">
      <c r="A961" s="271" t="s">
        <v>59</v>
      </c>
      <c r="B961" s="272"/>
      <c r="C961" s="272"/>
      <c r="D961" s="272"/>
      <c r="E961" s="272"/>
      <c r="F961" s="272"/>
      <c r="G961" s="272"/>
      <c r="H961" s="273"/>
      <c r="I961" s="226">
        <f>SUM(I957:I960)</f>
        <v>425705.44</v>
      </c>
    </row>
    <row r="962" spans="1:9">
      <c r="A962" s="241" t="s">
        <v>62</v>
      </c>
      <c r="B962" s="242"/>
      <c r="C962" s="242"/>
      <c r="D962" s="242"/>
      <c r="E962" s="242"/>
      <c r="F962" s="242"/>
      <c r="G962" s="242"/>
      <c r="H962" s="242"/>
      <c r="I962" s="243"/>
    </row>
    <row r="963" spans="1:9" ht="15" thickBot="1">
      <c r="A963" s="541"/>
      <c r="B963" s="542"/>
      <c r="C963" s="542"/>
      <c r="D963" s="186"/>
      <c r="E963" s="186"/>
      <c r="F963" s="186"/>
      <c r="G963" s="542"/>
      <c r="H963" s="542"/>
      <c r="I963" s="187"/>
    </row>
    <row r="964" spans="1:9" ht="28">
      <c r="A964" s="544" t="s">
        <v>136</v>
      </c>
      <c r="B964" s="545"/>
      <c r="C964" s="546"/>
      <c r="D964" s="251" t="s">
        <v>64</v>
      </c>
      <c r="E964" s="255" t="s">
        <v>65</v>
      </c>
      <c r="F964" s="256" t="s">
        <v>101</v>
      </c>
      <c r="G964" s="547" t="s">
        <v>66</v>
      </c>
      <c r="H964" s="546"/>
      <c r="I964" s="253" t="s">
        <v>58</v>
      </c>
    </row>
    <row r="965" spans="1:9">
      <c r="A965" s="515"/>
      <c r="B965" s="516"/>
      <c r="C965" s="530"/>
      <c r="D965" s="102"/>
      <c r="E965" s="103"/>
      <c r="F965" s="102"/>
      <c r="G965" s="531"/>
      <c r="H965" s="532"/>
      <c r="I965" s="209">
        <f>G965*F965</f>
        <v>0</v>
      </c>
    </row>
    <row r="966" spans="1:9" ht="15" thickBot="1">
      <c r="A966" s="533"/>
      <c r="B966" s="534"/>
      <c r="C966" s="534"/>
      <c r="D966" s="534"/>
      <c r="E966" s="534"/>
      <c r="F966" s="534"/>
      <c r="G966" s="534"/>
      <c r="H966" s="535"/>
      <c r="I966" s="221"/>
    </row>
    <row r="967" spans="1:9" ht="15" thickBot="1">
      <c r="A967" s="271" t="s">
        <v>59</v>
      </c>
      <c r="B967" s="272"/>
      <c r="C967" s="272"/>
      <c r="D967" s="272"/>
      <c r="E967" s="272"/>
      <c r="F967" s="272"/>
      <c r="G967" s="272"/>
      <c r="H967" s="273"/>
      <c r="I967" s="142">
        <f>I965</f>
        <v>0</v>
      </c>
    </row>
    <row r="968" spans="1:9">
      <c r="A968" s="241" t="s">
        <v>67</v>
      </c>
      <c r="B968" s="242"/>
      <c r="C968" s="242"/>
      <c r="D968" s="242"/>
      <c r="E968" s="242"/>
      <c r="F968" s="242"/>
      <c r="G968" s="242"/>
      <c r="H968" s="242"/>
      <c r="I968" s="243"/>
    </row>
    <row r="969" spans="1:9" ht="15" thickBot="1">
      <c r="A969" s="541"/>
      <c r="B969" s="542"/>
      <c r="C969" s="542"/>
      <c r="D969" s="186"/>
      <c r="E969" s="186"/>
      <c r="F969" s="186"/>
      <c r="G969" s="542"/>
      <c r="H969" s="542"/>
      <c r="I969" s="187"/>
    </row>
    <row r="970" spans="1:9" ht="28">
      <c r="A970" s="544" t="s">
        <v>68</v>
      </c>
      <c r="B970" s="545"/>
      <c r="C970" s="252"/>
      <c r="D970" s="251" t="s">
        <v>69</v>
      </c>
      <c r="E970" s="255" t="s">
        <v>70</v>
      </c>
      <c r="F970" s="251" t="s">
        <v>71</v>
      </c>
      <c r="G970" s="547" t="s">
        <v>57</v>
      </c>
      <c r="H970" s="546"/>
      <c r="I970" s="253" t="s">
        <v>58</v>
      </c>
    </row>
    <row r="971" spans="1:9">
      <c r="A971" s="106"/>
      <c r="B971" s="152"/>
      <c r="C971" s="152"/>
      <c r="D971" s="222"/>
      <c r="E971" s="108"/>
      <c r="F971" s="109"/>
      <c r="G971" s="548"/>
      <c r="H971" s="549"/>
      <c r="I971" s="223"/>
    </row>
    <row r="972" spans="1:9">
      <c r="A972" s="106" t="s">
        <v>116</v>
      </c>
      <c r="B972" s="152"/>
      <c r="C972" s="152"/>
      <c r="D972" s="224" t="s">
        <v>117</v>
      </c>
      <c r="E972" s="1"/>
      <c r="F972" s="225">
        <v>50000</v>
      </c>
      <c r="G972" s="548">
        <v>0.15</v>
      </c>
      <c r="H972" s="549"/>
      <c r="I972" s="223">
        <f>F972*G972</f>
        <v>7500</v>
      </c>
    </row>
    <row r="973" spans="1:9">
      <c r="A973" s="679"/>
      <c r="B973" s="680"/>
      <c r="C973" s="680"/>
      <c r="D973" s="222"/>
      <c r="E973" s="108"/>
      <c r="F973" s="109"/>
      <c r="G973" s="531"/>
      <c r="H973" s="532"/>
      <c r="I973" s="223"/>
    </row>
    <row r="974" spans="1:9" ht="15" thickBot="1">
      <c r="A974" s="533"/>
      <c r="B974" s="534"/>
      <c r="C974" s="535"/>
      <c r="D974" s="674"/>
      <c r="E974" s="675"/>
      <c r="F974" s="674"/>
      <c r="G974" s="536"/>
      <c r="H974" s="537"/>
      <c r="I974" s="221"/>
    </row>
    <row r="975" spans="1:9" ht="15" thickBot="1">
      <c r="A975" s="176" t="s">
        <v>59</v>
      </c>
      <c r="B975" s="177"/>
      <c r="C975" s="177"/>
      <c r="D975" s="177"/>
      <c r="E975" s="177"/>
      <c r="F975" s="177"/>
      <c r="G975" s="177"/>
      <c r="H975" s="178"/>
      <c r="I975" s="226">
        <f>I972</f>
        <v>7500</v>
      </c>
    </row>
    <row r="976" spans="1:9" ht="15" thickBot="1">
      <c r="A976" s="630"/>
      <c r="B976" s="631"/>
      <c r="C976" s="631"/>
      <c r="D976" s="631"/>
      <c r="E976" s="631"/>
      <c r="F976" s="631"/>
      <c r="G976" s="631"/>
      <c r="H976" s="631"/>
      <c r="I976" s="130"/>
    </row>
    <row r="977" spans="1:9" ht="15" thickBot="1">
      <c r="A977" s="263" t="s">
        <v>72</v>
      </c>
      <c r="B977" s="264"/>
      <c r="C977" s="264"/>
      <c r="D977" s="264"/>
      <c r="E977" s="264"/>
      <c r="F977" s="264"/>
      <c r="G977" s="264"/>
      <c r="H977" s="265"/>
      <c r="I977" s="266">
        <f>I953+I961+I967+I975</f>
        <v>433605.44</v>
      </c>
    </row>
    <row r="978" spans="1:9" ht="15" thickBot="1">
      <c r="A978" s="267"/>
      <c r="B978" s="268"/>
      <c r="C978" s="268"/>
      <c r="D978" s="268"/>
      <c r="E978" s="268"/>
      <c r="F978" s="268"/>
      <c r="G978" s="268"/>
      <c r="H978" s="268"/>
      <c r="I978" s="269"/>
    </row>
    <row r="979" spans="1:9">
      <c r="A979" s="241" t="s">
        <v>73</v>
      </c>
      <c r="B979" s="242"/>
      <c r="C979" s="242"/>
      <c r="D979" s="242"/>
      <c r="E979" s="242"/>
      <c r="F979" s="242"/>
      <c r="G979" s="242"/>
      <c r="H979" s="242"/>
      <c r="I979" s="243"/>
    </row>
    <row r="980" spans="1:9" ht="15" thickBot="1">
      <c r="A980" s="541"/>
      <c r="B980" s="542"/>
      <c r="C980" s="542"/>
      <c r="D980" s="186"/>
      <c r="E980" s="186"/>
      <c r="F980" s="186"/>
      <c r="G980" s="542"/>
      <c r="H980" s="542"/>
      <c r="I980" s="187"/>
    </row>
    <row r="981" spans="1:9">
      <c r="A981" s="544" t="s">
        <v>74</v>
      </c>
      <c r="B981" s="545"/>
      <c r="C981" s="545"/>
      <c r="D981" s="255"/>
      <c r="E981" s="252"/>
      <c r="F981" s="251" t="s">
        <v>75</v>
      </c>
      <c r="G981" s="547" t="s">
        <v>76</v>
      </c>
      <c r="H981" s="546"/>
      <c r="I981" s="253"/>
    </row>
    <row r="982" spans="1:9">
      <c r="A982" s="188" t="s">
        <v>77</v>
      </c>
      <c r="B982" s="169"/>
      <c r="C982" s="169"/>
      <c r="D982" s="227"/>
      <c r="E982" s="112"/>
      <c r="F982" s="113">
        <v>0.24</v>
      </c>
      <c r="G982" s="517">
        <f>I977*F982</f>
        <v>104065.30559999999</v>
      </c>
      <c r="H982" s="518"/>
      <c r="I982" s="209"/>
    </row>
    <row r="983" spans="1:9">
      <c r="A983" s="673" t="s">
        <v>78</v>
      </c>
      <c r="B983" s="589"/>
      <c r="C983" s="516"/>
      <c r="D983" s="516"/>
      <c r="E983" s="530"/>
      <c r="F983" s="113">
        <v>0.02</v>
      </c>
      <c r="G983" s="517">
        <f>I977*F983</f>
        <v>8672.1088</v>
      </c>
      <c r="H983" s="518"/>
      <c r="I983" s="209"/>
    </row>
    <row r="984" spans="1:9" ht="15" thickBot="1">
      <c r="A984" s="137" t="s">
        <v>79</v>
      </c>
      <c r="B984" s="138"/>
      <c r="C984" s="138"/>
      <c r="D984" s="138"/>
      <c r="E984" s="171"/>
      <c r="F984" s="274">
        <v>0.04</v>
      </c>
      <c r="G984" s="275">
        <f>I977*F984</f>
        <v>17344.2176</v>
      </c>
      <c r="H984" s="276"/>
      <c r="I984" s="209"/>
    </row>
    <row r="985" spans="1:9" ht="15" thickBot="1">
      <c r="A985" s="176" t="s">
        <v>59</v>
      </c>
      <c r="B985" s="177"/>
      <c r="C985" s="177"/>
      <c r="D985" s="177"/>
      <c r="E985" s="177"/>
      <c r="F985" s="177"/>
      <c r="G985" s="177"/>
      <c r="H985" s="178"/>
      <c r="I985" s="149">
        <f>G982+G983+G984</f>
        <v>130081.632</v>
      </c>
    </row>
    <row r="986" spans="1:9" ht="15" thickBot="1">
      <c r="A986" s="630"/>
      <c r="B986" s="631"/>
      <c r="C986" s="631"/>
      <c r="D986" s="631"/>
      <c r="E986" s="631"/>
      <c r="F986" s="631"/>
      <c r="G986" s="631"/>
      <c r="H986" s="631"/>
      <c r="I986" s="130"/>
    </row>
    <row r="987" spans="1:9" ht="15" thickBot="1">
      <c r="A987" s="676" t="s">
        <v>80</v>
      </c>
      <c r="B987" s="677"/>
      <c r="C987" s="677"/>
      <c r="D987" s="677"/>
      <c r="E987" s="677"/>
      <c r="F987" s="677"/>
      <c r="G987" s="677"/>
      <c r="H987" s="678"/>
      <c r="I987" s="261">
        <f>I977+I985</f>
        <v>563687.07200000004</v>
      </c>
    </row>
    <row r="988" spans="1:9">
      <c r="A988" s="93"/>
      <c r="B988" s="94"/>
      <c r="C988" s="94"/>
      <c r="D988" s="94"/>
      <c r="E988" s="94"/>
      <c r="F988" s="94"/>
      <c r="G988" s="94"/>
      <c r="H988" s="94"/>
      <c r="I988" s="129"/>
    </row>
    <row r="989" spans="1:9">
      <c r="A989" s="95"/>
      <c r="B989" s="84"/>
      <c r="C989" s="114" t="s">
        <v>81</v>
      </c>
      <c r="D989" s="114"/>
      <c r="E989" s="114"/>
      <c r="F989" s="114"/>
      <c r="G989" s="84"/>
      <c r="H989" s="84"/>
      <c r="I989" s="130"/>
    </row>
    <row r="990" spans="1:9">
      <c r="A990" s="95"/>
      <c r="B990" s="84"/>
      <c r="C990" s="169" t="s">
        <v>82</v>
      </c>
      <c r="D990" s="169"/>
      <c r="E990" s="169"/>
      <c r="F990" s="169"/>
      <c r="G990" s="84"/>
      <c r="H990" s="84"/>
      <c r="I990" s="130"/>
    </row>
    <row r="991" spans="1:9">
      <c r="A991" s="630"/>
      <c r="B991" s="631"/>
      <c r="C991" s="516" t="s">
        <v>83</v>
      </c>
      <c r="D991" s="516"/>
      <c r="E991" s="516"/>
      <c r="F991" s="516"/>
      <c r="G991" s="631"/>
      <c r="H991" s="631"/>
      <c r="I991" s="632"/>
    </row>
    <row r="992" spans="1:9">
      <c r="A992" s="95"/>
      <c r="B992" s="84"/>
      <c r="C992" s="169" t="s">
        <v>84</v>
      </c>
      <c r="D992" s="169"/>
      <c r="E992" s="169"/>
      <c r="F992" s="169"/>
      <c r="G992" s="84"/>
      <c r="H992" s="84"/>
      <c r="I992" s="130"/>
    </row>
    <row r="993" spans="1:9" ht="15" thickBot="1">
      <c r="A993" s="163"/>
      <c r="B993" s="105"/>
      <c r="C993" s="105"/>
      <c r="D993" s="105"/>
      <c r="E993" s="105"/>
      <c r="F993" s="105"/>
      <c r="G993" s="105"/>
      <c r="H993" s="105"/>
      <c r="I993" s="164"/>
    </row>
    <row r="995" spans="1:9" ht="15" thickBot="1"/>
    <row r="996" spans="1:9">
      <c r="A996" s="635" t="s">
        <v>0</v>
      </c>
      <c r="B996" s="636"/>
      <c r="C996" s="636"/>
      <c r="D996" s="636"/>
      <c r="E996" s="636"/>
      <c r="F996" s="636"/>
      <c r="G996" s="636"/>
      <c r="H996" s="636"/>
      <c r="I996" s="637"/>
    </row>
    <row r="997" spans="1:9">
      <c r="A997" s="638" t="s">
        <v>1</v>
      </c>
      <c r="B997" s="639"/>
      <c r="C997" s="639"/>
      <c r="D997" s="639"/>
      <c r="E997" s="639"/>
      <c r="F997" s="639"/>
      <c r="G997" s="639"/>
      <c r="H997" s="639"/>
      <c r="I997" s="640"/>
    </row>
    <row r="998" spans="1:9">
      <c r="A998" s="280"/>
      <c r="B998" s="78"/>
      <c r="C998" s="78"/>
      <c r="D998" s="78"/>
      <c r="E998" s="78"/>
      <c r="F998" s="42"/>
      <c r="G998" s="42"/>
      <c r="H998" s="1"/>
      <c r="I998" s="281"/>
    </row>
    <row r="999" spans="1:9">
      <c r="A999" s="641" t="s">
        <v>38</v>
      </c>
      <c r="B999" s="642"/>
      <c r="C999" s="642"/>
      <c r="D999" s="642"/>
      <c r="E999" s="642"/>
      <c r="F999" s="642"/>
      <c r="G999" s="642"/>
      <c r="H999" s="642"/>
      <c r="I999" s="643"/>
    </row>
    <row r="1000" spans="1:9" ht="15" thickBot="1">
      <c r="A1000" s="95"/>
      <c r="B1000" s="84"/>
      <c r="C1000" s="84"/>
      <c r="D1000" s="84"/>
      <c r="E1000" s="84"/>
      <c r="F1000" s="84"/>
      <c r="G1000" s="84"/>
      <c r="H1000" s="84"/>
      <c r="I1000" s="130"/>
    </row>
    <row r="1001" spans="1:9">
      <c r="A1001" s="604"/>
      <c r="B1001" s="607" t="s">
        <v>86</v>
      </c>
      <c r="C1001" s="608"/>
      <c r="D1001" s="608"/>
      <c r="E1001" s="609"/>
      <c r="F1001" s="644"/>
      <c r="G1001" s="645"/>
      <c r="H1001" s="645"/>
      <c r="I1001" s="646"/>
    </row>
    <row r="1002" spans="1:9">
      <c r="A1002" s="605"/>
      <c r="B1002" s="613"/>
      <c r="C1002" s="614"/>
      <c r="D1002" s="614"/>
      <c r="E1002" s="615"/>
      <c r="F1002" s="616" t="s">
        <v>39</v>
      </c>
      <c r="G1002" s="618"/>
      <c r="H1002" s="619"/>
      <c r="I1002" s="620"/>
    </row>
    <row r="1003" spans="1:9">
      <c r="A1003" s="605"/>
      <c r="B1003" s="613" t="s">
        <v>40</v>
      </c>
      <c r="C1003" s="614"/>
      <c r="D1003" s="614"/>
      <c r="E1003" s="615"/>
      <c r="F1003" s="573"/>
      <c r="G1003" s="647"/>
      <c r="H1003" s="648"/>
      <c r="I1003" s="649"/>
    </row>
    <row r="1004" spans="1:9">
      <c r="A1004" s="605"/>
      <c r="B1004" s="613" t="s">
        <v>41</v>
      </c>
      <c r="C1004" s="614"/>
      <c r="D1004" s="614"/>
      <c r="E1004" s="615"/>
      <c r="F1004" s="616" t="s">
        <v>42</v>
      </c>
      <c r="G1004" s="616">
        <v>1</v>
      </c>
      <c r="H1004" s="616" t="s">
        <v>43</v>
      </c>
      <c r="I1004" s="624">
        <v>1</v>
      </c>
    </row>
    <row r="1005" spans="1:9">
      <c r="A1005" s="605"/>
      <c r="B1005" s="1"/>
      <c r="C1005" s="1"/>
      <c r="D1005" s="1"/>
      <c r="E1005" s="1"/>
      <c r="F1005" s="617"/>
      <c r="G1005" s="617"/>
      <c r="H1005" s="617"/>
      <c r="I1005" s="625"/>
    </row>
    <row r="1006" spans="1:9">
      <c r="A1006" s="205"/>
      <c r="B1006" s="206"/>
      <c r="C1006" s="206"/>
      <c r="D1006" s="206"/>
      <c r="E1006" s="206"/>
      <c r="F1006" s="206"/>
      <c r="G1006" s="296"/>
      <c r="H1006" s="296"/>
      <c r="I1006" s="297"/>
    </row>
    <row r="1007" spans="1:9">
      <c r="A1007" s="654"/>
      <c r="B1007" s="655"/>
      <c r="C1007" s="655"/>
      <c r="D1007" s="655"/>
      <c r="E1007" s="655"/>
      <c r="F1007" s="656" t="s">
        <v>44</v>
      </c>
      <c r="G1007" s="207" t="s">
        <v>45</v>
      </c>
      <c r="H1007" s="207" t="s">
        <v>46</v>
      </c>
      <c r="I1007" s="298" t="s">
        <v>47</v>
      </c>
    </row>
    <row r="1008" spans="1:9">
      <c r="A1008" s="654"/>
      <c r="B1008" s="655"/>
      <c r="C1008" s="655"/>
      <c r="D1008" s="655"/>
      <c r="E1008" s="655"/>
      <c r="F1008" s="656"/>
      <c r="G1008" s="90">
        <v>22</v>
      </c>
      <c r="H1008" s="90">
        <v>4</v>
      </c>
      <c r="I1008" s="125">
        <v>24</v>
      </c>
    </row>
    <row r="1009" spans="1:9">
      <c r="A1009" s="563" t="s">
        <v>48</v>
      </c>
      <c r="B1009" s="564"/>
      <c r="C1009" s="88" t="s">
        <v>49</v>
      </c>
      <c r="D1009" s="84"/>
      <c r="E1009" s="88"/>
      <c r="F1009" s="89"/>
      <c r="G1009" s="84"/>
      <c r="H1009" s="84"/>
      <c r="I1009" s="126"/>
    </row>
    <row r="1010" spans="1:9">
      <c r="A1010" s="91"/>
      <c r="B1010" s="92"/>
      <c r="C1010" s="92"/>
      <c r="D1010" s="92"/>
      <c r="E1010" s="92"/>
      <c r="F1010" s="92"/>
      <c r="G1010" s="92"/>
      <c r="H1010" s="92"/>
      <c r="I1010" s="127"/>
    </row>
    <row r="1011" spans="1:9" ht="15" thickBot="1">
      <c r="A1011" s="137"/>
      <c r="B1011" s="138"/>
      <c r="C1011" s="138"/>
      <c r="D1011" s="138"/>
      <c r="E1011" s="138"/>
      <c r="F1011" s="138"/>
      <c r="G1011" s="138"/>
      <c r="H1011" s="138"/>
      <c r="I1011" s="128"/>
    </row>
    <row r="1012" spans="1:9" ht="15" thickBot="1">
      <c r="A1012" s="93"/>
      <c r="B1012" s="94"/>
      <c r="C1012" s="84"/>
      <c r="D1012" s="84"/>
      <c r="E1012" s="94"/>
      <c r="F1012" s="94"/>
      <c r="G1012" s="94"/>
      <c r="H1012" s="94"/>
      <c r="I1012" s="129"/>
    </row>
    <row r="1013" spans="1:9" ht="15" thickBot="1">
      <c r="A1013" s="651" t="s">
        <v>50</v>
      </c>
      <c r="B1013" s="652"/>
      <c r="C1013" s="652"/>
      <c r="D1013" s="652"/>
      <c r="E1013" s="652"/>
      <c r="F1013" s="652"/>
      <c r="G1013" s="652"/>
      <c r="H1013" s="652"/>
      <c r="I1013" s="653"/>
    </row>
    <row r="1014" spans="1:9">
      <c r="A1014" s="244" t="s">
        <v>51</v>
      </c>
      <c r="B1014" s="544" t="s">
        <v>7</v>
      </c>
      <c r="C1014" s="545"/>
      <c r="D1014" s="545"/>
      <c r="E1014" s="545"/>
      <c r="F1014" s="579"/>
      <c r="G1014" s="580" t="s">
        <v>52</v>
      </c>
      <c r="H1014" s="581"/>
      <c r="I1014" s="247" t="s">
        <v>9</v>
      </c>
    </row>
    <row r="1015" spans="1:9" ht="48" customHeight="1" thickBot="1">
      <c r="A1015" s="248" t="str">
        <f>'Presupuesto Oficial'!B35</f>
        <v>4.5</v>
      </c>
      <c r="B1015" s="582" t="str">
        <f>'Presupuesto Oficial'!E35</f>
        <v>Suministro e instalación de banca prefabricada empotradas en jardineras con espaldar. Acabado en concreto 3000psi pulido prefabricada  120cm Largo x 50cm Anchox Alto 45cm</v>
      </c>
      <c r="C1015" s="583"/>
      <c r="D1015" s="583"/>
      <c r="E1015" s="583"/>
      <c r="F1015" s="584"/>
      <c r="G1015" s="585" t="s">
        <v>221</v>
      </c>
      <c r="H1015" s="586"/>
      <c r="I1015" s="249">
        <v>1</v>
      </c>
    </row>
    <row r="1016" spans="1:9" ht="15" thickBot="1">
      <c r="A1016" s="538" t="s">
        <v>53</v>
      </c>
      <c r="B1016" s="539"/>
      <c r="C1016" s="539"/>
      <c r="D1016" s="539"/>
      <c r="E1016" s="539"/>
      <c r="F1016" s="539"/>
      <c r="G1016" s="539"/>
      <c r="H1016" s="539"/>
      <c r="I1016" s="540"/>
    </row>
    <row r="1017" spans="1:9">
      <c r="A1017" s="544" t="s">
        <v>7</v>
      </c>
      <c r="B1017" s="545"/>
      <c r="C1017" s="545"/>
      <c r="D1017" s="546"/>
      <c r="E1017" s="254" t="s">
        <v>52</v>
      </c>
      <c r="F1017" s="251" t="s">
        <v>9</v>
      </c>
      <c r="G1017" s="547" t="s">
        <v>61</v>
      </c>
      <c r="H1017" s="546"/>
      <c r="I1017" s="253" t="s">
        <v>58</v>
      </c>
    </row>
    <row r="1018" spans="1:9">
      <c r="A1018" s="753" t="s">
        <v>222</v>
      </c>
      <c r="B1018" s="754"/>
      <c r="C1018" s="754"/>
      <c r="D1018" s="755"/>
      <c r="E1018" s="305" t="s">
        <v>223</v>
      </c>
      <c r="F1018" s="212">
        <v>0.58299999999999996</v>
      </c>
      <c r="G1018" s="690">
        <v>200000</v>
      </c>
      <c r="H1018" s="691"/>
      <c r="I1018" s="209">
        <f>F1018*G1018</f>
        <v>116599.99999999999</v>
      </c>
    </row>
    <row r="1019" spans="1:9">
      <c r="A1019" s="555"/>
      <c r="B1019" s="556"/>
      <c r="C1019" s="556"/>
      <c r="D1019" s="557"/>
      <c r="E1019" s="216"/>
      <c r="F1019" s="217"/>
      <c r="G1019" s="662"/>
      <c r="H1019" s="663"/>
      <c r="I1019" s="218">
        <v>0</v>
      </c>
    </row>
    <row r="1020" spans="1:9" ht="15" thickBot="1">
      <c r="A1020" s="137"/>
      <c r="B1020" s="138"/>
      <c r="C1020" s="138"/>
      <c r="D1020" s="171"/>
      <c r="E1020" s="97"/>
      <c r="F1020" s="101"/>
      <c r="G1020" s="536"/>
      <c r="H1020" s="537"/>
      <c r="I1020" s="219"/>
    </row>
    <row r="1021" spans="1:9" ht="15" thickBot="1">
      <c r="A1021" s="524" t="s">
        <v>59</v>
      </c>
      <c r="B1021" s="525"/>
      <c r="C1021" s="525"/>
      <c r="D1021" s="525"/>
      <c r="E1021" s="525"/>
      <c r="F1021" s="525"/>
      <c r="G1021" s="525"/>
      <c r="H1021" s="526"/>
      <c r="I1021" s="219">
        <f>SUM(I1018:I1020)</f>
        <v>116599.99999999999</v>
      </c>
    </row>
    <row r="1022" spans="1:9" ht="15" thickBot="1">
      <c r="A1022" s="163"/>
      <c r="B1022" s="105"/>
      <c r="C1022" s="105"/>
      <c r="D1022" s="105"/>
      <c r="E1022" s="105"/>
      <c r="F1022" s="403"/>
      <c r="G1022" s="404"/>
      <c r="H1022" s="404"/>
      <c r="I1022" s="405"/>
    </row>
    <row r="1023" spans="1:9">
      <c r="A1023" s="538" t="s">
        <v>60</v>
      </c>
      <c r="B1023" s="539"/>
      <c r="C1023" s="539"/>
      <c r="D1023" s="539"/>
      <c r="E1023" s="539"/>
      <c r="F1023" s="539"/>
      <c r="G1023" s="539"/>
      <c r="H1023" s="539"/>
      <c r="I1023" s="540"/>
    </row>
    <row r="1024" spans="1:9" ht="15" thickBot="1">
      <c r="A1024" s="563"/>
      <c r="B1024" s="564"/>
      <c r="C1024" s="564"/>
      <c r="D1024" s="564"/>
      <c r="E1024" s="564"/>
      <c r="F1024" s="564"/>
      <c r="G1024" s="564"/>
      <c r="H1024" s="564"/>
      <c r="I1024" s="565"/>
    </row>
    <row r="1025" spans="1:9">
      <c r="A1025" s="544" t="s">
        <v>7</v>
      </c>
      <c r="B1025" s="545"/>
      <c r="C1025" s="545"/>
      <c r="D1025" s="546"/>
      <c r="E1025" s="254" t="s">
        <v>52</v>
      </c>
      <c r="F1025" s="251" t="s">
        <v>9</v>
      </c>
      <c r="G1025" s="547" t="s">
        <v>61</v>
      </c>
      <c r="H1025" s="546"/>
      <c r="I1025" s="253" t="s">
        <v>58</v>
      </c>
    </row>
    <row r="1026" spans="1:9" ht="30" customHeight="1">
      <c r="A1026" s="550" t="s">
        <v>224</v>
      </c>
      <c r="B1026" s="551"/>
      <c r="C1026" s="551"/>
      <c r="D1026" s="552"/>
      <c r="E1026" s="230" t="s">
        <v>52</v>
      </c>
      <c r="F1026" s="212">
        <v>1</v>
      </c>
      <c r="G1026" s="690">
        <v>2494600</v>
      </c>
      <c r="H1026" s="691"/>
      <c r="I1026" s="209">
        <f>F1026*G1026</f>
        <v>2494600</v>
      </c>
    </row>
    <row r="1027" spans="1:9" ht="29.25" customHeight="1">
      <c r="A1027" s="555" t="s">
        <v>225</v>
      </c>
      <c r="B1027" s="556"/>
      <c r="C1027" s="556"/>
      <c r="D1027" s="557"/>
      <c r="E1027" s="216" t="s">
        <v>129</v>
      </c>
      <c r="F1027" s="262">
        <v>0.2</v>
      </c>
      <c r="G1027" s="799">
        <v>20000</v>
      </c>
      <c r="H1027" s="800"/>
      <c r="I1027" s="209">
        <f>F1027*G1027</f>
        <v>4000</v>
      </c>
    </row>
    <row r="1028" spans="1:9" ht="15" thickBot="1">
      <c r="A1028" s="137"/>
      <c r="B1028" s="138"/>
      <c r="C1028" s="138"/>
      <c r="D1028" s="171"/>
      <c r="E1028" s="97"/>
      <c r="F1028" s="101"/>
      <c r="G1028" s="536"/>
      <c r="H1028" s="537"/>
      <c r="I1028" s="219"/>
    </row>
    <row r="1029" spans="1:9" ht="15" thickBot="1">
      <c r="A1029" s="524" t="s">
        <v>59</v>
      </c>
      <c r="B1029" s="525"/>
      <c r="C1029" s="525"/>
      <c r="D1029" s="525"/>
      <c r="E1029" s="525"/>
      <c r="F1029" s="525"/>
      <c r="G1029" s="525"/>
      <c r="H1029" s="526"/>
      <c r="I1029" s="219">
        <f>SUM(I1026:I1028)</f>
        <v>2498600</v>
      </c>
    </row>
    <row r="1030" spans="1:9">
      <c r="A1030" s="538" t="s">
        <v>62</v>
      </c>
      <c r="B1030" s="539"/>
      <c r="C1030" s="539"/>
      <c r="D1030" s="539"/>
      <c r="E1030" s="539"/>
      <c r="F1030" s="539"/>
      <c r="G1030" s="539"/>
      <c r="H1030" s="539"/>
      <c r="I1030" s="540"/>
    </row>
    <row r="1031" spans="1:9" ht="15" thickBot="1">
      <c r="A1031" s="563"/>
      <c r="B1031" s="564"/>
      <c r="C1031" s="564"/>
      <c r="D1031" s="564"/>
      <c r="E1031" s="564"/>
      <c r="F1031" s="564"/>
      <c r="G1031" s="564"/>
      <c r="H1031" s="564"/>
      <c r="I1031" s="565"/>
    </row>
    <row r="1032" spans="1:9" ht="28">
      <c r="A1032" s="544" t="s">
        <v>63</v>
      </c>
      <c r="B1032" s="545"/>
      <c r="C1032" s="545"/>
      <c r="D1032" s="251" t="s">
        <v>64</v>
      </c>
      <c r="E1032" s="255" t="s">
        <v>65</v>
      </c>
      <c r="F1032" s="256" t="s">
        <v>101</v>
      </c>
      <c r="G1032" s="547" t="s">
        <v>66</v>
      </c>
      <c r="H1032" s="546"/>
      <c r="I1032" s="253" t="s">
        <v>58</v>
      </c>
    </row>
    <row r="1033" spans="1:9">
      <c r="A1033" s="515"/>
      <c r="B1033" s="516"/>
      <c r="C1033" s="516"/>
      <c r="D1033" s="102"/>
      <c r="E1033" s="103"/>
      <c r="F1033" s="102"/>
      <c r="G1033" s="531"/>
      <c r="H1033" s="532"/>
      <c r="I1033" s="209">
        <f>G1033*F1033</f>
        <v>0</v>
      </c>
    </row>
    <row r="1034" spans="1:9" ht="15" thickBot="1">
      <c r="A1034" s="533"/>
      <c r="B1034" s="534"/>
      <c r="C1034" s="534"/>
      <c r="D1034" s="104"/>
      <c r="E1034" s="105"/>
      <c r="F1034" s="104"/>
      <c r="G1034" s="536"/>
      <c r="H1034" s="537"/>
      <c r="I1034" s="221"/>
    </row>
    <row r="1035" spans="1:9" ht="15" thickBot="1">
      <c r="A1035" s="524" t="s">
        <v>59</v>
      </c>
      <c r="B1035" s="525"/>
      <c r="C1035" s="525"/>
      <c r="D1035" s="525"/>
      <c r="E1035" s="525"/>
      <c r="F1035" s="525"/>
      <c r="G1035" s="525"/>
      <c r="H1035" s="526"/>
      <c r="I1035" s="142">
        <f>I1033</f>
        <v>0</v>
      </c>
    </row>
    <row r="1036" spans="1:9">
      <c r="A1036" s="538" t="s">
        <v>67</v>
      </c>
      <c r="B1036" s="539"/>
      <c r="C1036" s="539"/>
      <c r="D1036" s="539"/>
      <c r="E1036" s="539"/>
      <c r="F1036" s="539"/>
      <c r="G1036" s="539"/>
      <c r="H1036" s="539"/>
      <c r="I1036" s="540"/>
    </row>
    <row r="1037" spans="1:9" ht="15" thickBot="1">
      <c r="A1037" s="563"/>
      <c r="B1037" s="564"/>
      <c r="C1037" s="564"/>
      <c r="D1037" s="564"/>
      <c r="E1037" s="564"/>
      <c r="F1037" s="564"/>
      <c r="G1037" s="564"/>
      <c r="H1037" s="564"/>
      <c r="I1037" s="565"/>
    </row>
    <row r="1038" spans="1:9" ht="28">
      <c r="A1038" s="544" t="s">
        <v>68</v>
      </c>
      <c r="B1038" s="545"/>
      <c r="C1038" s="545"/>
      <c r="D1038" s="251" t="s">
        <v>69</v>
      </c>
      <c r="E1038" s="255" t="s">
        <v>70</v>
      </c>
      <c r="F1038" s="251" t="s">
        <v>71</v>
      </c>
      <c r="G1038" s="547" t="s">
        <v>57</v>
      </c>
      <c r="H1038" s="546"/>
      <c r="I1038" s="253" t="s">
        <v>58</v>
      </c>
    </row>
    <row r="1039" spans="1:9">
      <c r="A1039" s="106" t="s">
        <v>226</v>
      </c>
      <c r="B1039" s="152"/>
      <c r="C1039" s="152"/>
      <c r="D1039" s="224" t="s">
        <v>117</v>
      </c>
      <c r="E1039" s="1"/>
      <c r="F1039" s="225">
        <v>60000</v>
      </c>
      <c r="G1039" s="548">
        <v>0.57999999999999996</v>
      </c>
      <c r="H1039" s="549"/>
      <c r="I1039" s="223">
        <f>F1039*G1039</f>
        <v>34800</v>
      </c>
    </row>
    <row r="1040" spans="1:9">
      <c r="A1040" s="106"/>
      <c r="D1040" s="224"/>
      <c r="F1040" s="225"/>
      <c r="G1040" s="548"/>
      <c r="H1040" s="549"/>
      <c r="I1040" s="223"/>
    </row>
    <row r="1041" spans="1:10">
      <c r="A1041" s="106"/>
      <c r="B1041" s="152"/>
      <c r="C1041" s="152"/>
      <c r="D1041" s="224"/>
      <c r="E1041" s="108"/>
      <c r="F1041" s="225"/>
      <c r="G1041" s="548"/>
      <c r="H1041" s="549"/>
      <c r="I1041" s="223"/>
    </row>
    <row r="1042" spans="1:10" ht="15" thickBot="1">
      <c r="A1042" s="533"/>
      <c r="B1042" s="534"/>
      <c r="C1042" s="534"/>
      <c r="D1042" s="104"/>
      <c r="E1042" s="105"/>
      <c r="F1042" s="104"/>
      <c r="G1042" s="536"/>
      <c r="H1042" s="537"/>
      <c r="I1042" s="221"/>
    </row>
    <row r="1043" spans="1:10" ht="15" thickBot="1">
      <c r="A1043" s="524" t="s">
        <v>59</v>
      </c>
      <c r="B1043" s="525"/>
      <c r="C1043" s="525"/>
      <c r="D1043" s="525"/>
      <c r="E1043" s="525"/>
      <c r="F1043" s="525"/>
      <c r="G1043" s="525"/>
      <c r="H1043" s="526"/>
      <c r="I1043" s="226">
        <f>SUM(I1039:I1041)</f>
        <v>34800</v>
      </c>
    </row>
    <row r="1044" spans="1:10" ht="15" thickBot="1">
      <c r="A1044" s="95"/>
      <c r="B1044" s="84"/>
      <c r="C1044" s="84"/>
      <c r="D1044" s="84"/>
      <c r="E1044" s="84"/>
      <c r="F1044" s="84"/>
      <c r="G1044" s="84"/>
      <c r="H1044" s="84"/>
      <c r="I1044" s="130"/>
    </row>
    <row r="1045" spans="1:10" ht="15" thickBot="1">
      <c r="A1045" s="527" t="s">
        <v>72</v>
      </c>
      <c r="B1045" s="528"/>
      <c r="C1045" s="528"/>
      <c r="D1045" s="528"/>
      <c r="E1045" s="528"/>
      <c r="F1045" s="528"/>
      <c r="G1045" s="528"/>
      <c r="H1045" s="529"/>
      <c r="I1045" s="257">
        <f>I1021+I1029+I1035+I1043</f>
        <v>2650000</v>
      </c>
      <c r="J1045" s="453"/>
    </row>
    <row r="1046" spans="1:10">
      <c r="A1046" s="538" t="s">
        <v>73</v>
      </c>
      <c r="B1046" s="539"/>
      <c r="C1046" s="539"/>
      <c r="D1046" s="539"/>
      <c r="E1046" s="539"/>
      <c r="F1046" s="539"/>
      <c r="G1046" s="539"/>
      <c r="H1046" s="539"/>
      <c r="I1046" s="540"/>
    </row>
    <row r="1047" spans="1:10" ht="15" thickBot="1">
      <c r="A1047" s="563"/>
      <c r="B1047" s="564"/>
      <c r="C1047" s="564"/>
      <c r="D1047" s="564"/>
      <c r="E1047" s="564"/>
      <c r="F1047" s="564"/>
      <c r="G1047" s="564"/>
      <c r="H1047" s="564"/>
      <c r="I1047" s="565"/>
    </row>
    <row r="1048" spans="1:10">
      <c r="A1048" s="544" t="s">
        <v>74</v>
      </c>
      <c r="B1048" s="545"/>
      <c r="C1048" s="545"/>
      <c r="D1048" s="255"/>
      <c r="E1048" s="252"/>
      <c r="F1048" s="251" t="s">
        <v>75</v>
      </c>
      <c r="G1048" s="547" t="s">
        <v>76</v>
      </c>
      <c r="H1048" s="546"/>
      <c r="I1048" s="253"/>
    </row>
    <row r="1049" spans="1:10">
      <c r="A1049" s="515" t="s">
        <v>77</v>
      </c>
      <c r="B1049" s="516"/>
      <c r="C1049" s="516"/>
      <c r="D1049" s="227"/>
      <c r="E1049" s="112"/>
      <c r="F1049" s="113">
        <v>0.24</v>
      </c>
      <c r="G1049" s="517">
        <f>I1045*F1049</f>
        <v>636000</v>
      </c>
      <c r="H1049" s="518"/>
      <c r="I1049" s="209"/>
    </row>
    <row r="1050" spans="1:10">
      <c r="A1050" s="162" t="s">
        <v>78</v>
      </c>
      <c r="B1050" s="172"/>
      <c r="C1050" s="169"/>
      <c r="D1050" s="169"/>
      <c r="E1050" s="170"/>
      <c r="F1050" s="113">
        <v>0.02</v>
      </c>
      <c r="G1050" s="517">
        <f>I1045*F1050</f>
        <v>53000</v>
      </c>
      <c r="H1050" s="518"/>
      <c r="I1050" s="209"/>
    </row>
    <row r="1051" spans="1:10" ht="15" thickBot="1">
      <c r="A1051" s="519" t="s">
        <v>79</v>
      </c>
      <c r="B1051" s="520"/>
      <c r="C1051" s="520"/>
      <c r="D1051" s="520"/>
      <c r="E1051" s="521"/>
      <c r="F1051" s="113">
        <v>0.04</v>
      </c>
      <c r="G1051" s="517">
        <f>I1045*F1051</f>
        <v>106000</v>
      </c>
      <c r="H1051" s="518"/>
      <c r="I1051" s="209"/>
    </row>
    <row r="1052" spans="1:10" ht="15" thickBot="1">
      <c r="A1052" s="524" t="s">
        <v>59</v>
      </c>
      <c r="B1052" s="525"/>
      <c r="C1052" s="525"/>
      <c r="D1052" s="525"/>
      <c r="E1052" s="525"/>
      <c r="F1052" s="525"/>
      <c r="G1052" s="525"/>
      <c r="H1052" s="526"/>
      <c r="I1052" s="149">
        <f>G1049+G1050+G1051</f>
        <v>795000</v>
      </c>
    </row>
    <row r="1053" spans="1:10" ht="15" thickBot="1">
      <c r="A1053" s="95"/>
      <c r="B1053" s="84"/>
      <c r="C1053" s="84"/>
      <c r="D1053" s="84"/>
      <c r="E1053" s="84"/>
      <c r="F1053" s="84"/>
      <c r="G1053" s="84"/>
      <c r="H1053" s="84"/>
      <c r="I1053" s="130"/>
    </row>
    <row r="1054" spans="1:10" ht="15" thickBot="1">
      <c r="A1054" s="527" t="s">
        <v>80</v>
      </c>
      <c r="B1054" s="528"/>
      <c r="C1054" s="528"/>
      <c r="D1054" s="528"/>
      <c r="E1054" s="528"/>
      <c r="F1054" s="528"/>
      <c r="G1054" s="528"/>
      <c r="H1054" s="529"/>
      <c r="I1054" s="261">
        <f>I1045+I1052</f>
        <v>3445000</v>
      </c>
    </row>
    <row r="1055" spans="1:10">
      <c r="A1055" s="93"/>
      <c r="B1055" s="94"/>
      <c r="C1055" s="94"/>
      <c r="D1055" s="94"/>
      <c r="E1055" s="94"/>
      <c r="F1055" s="94"/>
      <c r="G1055" s="94"/>
      <c r="H1055" s="94"/>
      <c r="I1055" s="129"/>
    </row>
    <row r="1056" spans="1:10">
      <c r="A1056" s="95"/>
      <c r="B1056" s="84"/>
      <c r="C1056" s="114" t="s">
        <v>81</v>
      </c>
      <c r="D1056" s="114"/>
      <c r="E1056" s="114"/>
      <c r="F1056" s="114"/>
      <c r="G1056" s="84"/>
      <c r="H1056" s="84"/>
      <c r="I1056" s="130"/>
    </row>
    <row r="1057" spans="1:9">
      <c r="A1057" s="95"/>
      <c r="B1057" s="84"/>
      <c r="C1057" s="169" t="s">
        <v>82</v>
      </c>
      <c r="D1057" s="169"/>
      <c r="E1057" s="169"/>
      <c r="F1057" s="169"/>
      <c r="G1057" s="84"/>
      <c r="H1057" s="84"/>
      <c r="I1057" s="130"/>
    </row>
    <row r="1058" spans="1:9">
      <c r="A1058" s="95"/>
      <c r="B1058" s="84"/>
      <c r="C1058" s="169" t="s">
        <v>83</v>
      </c>
      <c r="D1058" s="169"/>
      <c r="E1058" s="169"/>
      <c r="F1058" s="169"/>
      <c r="G1058" s="84"/>
      <c r="H1058" s="84"/>
      <c r="I1058" s="130"/>
    </row>
    <row r="1059" spans="1:9">
      <c r="A1059" s="95"/>
      <c r="B1059" s="84"/>
      <c r="C1059" s="169" t="s">
        <v>84</v>
      </c>
      <c r="D1059" s="169"/>
      <c r="E1059" s="169"/>
      <c r="F1059" s="169"/>
      <c r="G1059" s="84"/>
      <c r="H1059" s="84"/>
      <c r="I1059" s="130"/>
    </row>
    <row r="1060" spans="1:9" ht="15" thickBot="1">
      <c r="A1060" s="163"/>
      <c r="B1060" s="105"/>
      <c r="C1060" s="105"/>
      <c r="D1060" s="105"/>
      <c r="E1060" s="105"/>
      <c r="F1060" s="105"/>
      <c r="G1060" s="105"/>
      <c r="H1060" s="105"/>
      <c r="I1060" s="164"/>
    </row>
    <row r="1062" spans="1:9" ht="15" thickBot="1"/>
    <row r="1063" spans="1:9">
      <c r="A1063" s="635" t="s">
        <v>0</v>
      </c>
      <c r="B1063" s="636"/>
      <c r="C1063" s="636"/>
      <c r="D1063" s="636"/>
      <c r="E1063" s="636"/>
      <c r="F1063" s="636"/>
      <c r="G1063" s="636"/>
      <c r="H1063" s="636"/>
      <c r="I1063" s="637"/>
    </row>
    <row r="1064" spans="1:9">
      <c r="A1064" s="638" t="s">
        <v>1</v>
      </c>
      <c r="B1064" s="639"/>
      <c r="C1064" s="639"/>
      <c r="D1064" s="639"/>
      <c r="E1064" s="639"/>
      <c r="F1064" s="639"/>
      <c r="G1064" s="639"/>
      <c r="H1064" s="639"/>
      <c r="I1064" s="640"/>
    </row>
    <row r="1065" spans="1:9">
      <c r="A1065" s="280"/>
      <c r="B1065" s="78"/>
      <c r="C1065" s="78"/>
      <c r="D1065" s="78"/>
      <c r="E1065" s="78"/>
      <c r="F1065" s="42"/>
      <c r="G1065" s="42"/>
      <c r="H1065" s="1"/>
      <c r="I1065" s="281"/>
    </row>
    <row r="1066" spans="1:9">
      <c r="A1066" s="641" t="s">
        <v>38</v>
      </c>
      <c r="B1066" s="642"/>
      <c r="C1066" s="642"/>
      <c r="D1066" s="642"/>
      <c r="E1066" s="642"/>
      <c r="F1066" s="642"/>
      <c r="G1066" s="642"/>
      <c r="H1066" s="642"/>
      <c r="I1066" s="643"/>
    </row>
    <row r="1067" spans="1:9" ht="15" thickBot="1">
      <c r="A1067" s="95"/>
      <c r="B1067" s="84"/>
      <c r="C1067" s="84"/>
      <c r="D1067" s="84"/>
      <c r="E1067" s="84"/>
      <c r="F1067" s="84"/>
      <c r="G1067" s="84"/>
      <c r="H1067" s="84"/>
      <c r="I1067" s="130"/>
    </row>
    <row r="1068" spans="1:9">
      <c r="A1068" s="604"/>
      <c r="B1068" s="607" t="s">
        <v>86</v>
      </c>
      <c r="C1068" s="608"/>
      <c r="D1068" s="608"/>
      <c r="E1068" s="609"/>
      <c r="F1068" s="644"/>
      <c r="G1068" s="645"/>
      <c r="H1068" s="645"/>
      <c r="I1068" s="646"/>
    </row>
    <row r="1069" spans="1:9">
      <c r="A1069" s="605"/>
      <c r="B1069" s="613"/>
      <c r="C1069" s="614"/>
      <c r="D1069" s="614"/>
      <c r="E1069" s="615"/>
      <c r="F1069" s="616" t="s">
        <v>39</v>
      </c>
      <c r="G1069" s="618"/>
      <c r="H1069" s="619"/>
      <c r="I1069" s="620"/>
    </row>
    <row r="1070" spans="1:9">
      <c r="A1070" s="605"/>
      <c r="B1070" s="613" t="s">
        <v>40</v>
      </c>
      <c r="C1070" s="614"/>
      <c r="D1070" s="614"/>
      <c r="E1070" s="615"/>
      <c r="F1070" s="573"/>
      <c r="G1070" s="647"/>
      <c r="H1070" s="648"/>
      <c r="I1070" s="649"/>
    </row>
    <row r="1071" spans="1:9">
      <c r="A1071" s="605"/>
      <c r="B1071" s="613" t="s">
        <v>41</v>
      </c>
      <c r="C1071" s="614"/>
      <c r="D1071" s="614"/>
      <c r="E1071" s="615"/>
      <c r="F1071" s="616" t="s">
        <v>42</v>
      </c>
      <c r="G1071" s="616">
        <v>1</v>
      </c>
      <c r="H1071" s="616" t="s">
        <v>43</v>
      </c>
      <c r="I1071" s="624">
        <v>1</v>
      </c>
    </row>
    <row r="1072" spans="1:9">
      <c r="A1072" s="605"/>
      <c r="B1072" s="1"/>
      <c r="C1072" s="1"/>
      <c r="D1072" s="1"/>
      <c r="E1072" s="1"/>
      <c r="F1072" s="617"/>
      <c r="G1072" s="617"/>
      <c r="H1072" s="617"/>
      <c r="I1072" s="625"/>
    </row>
    <row r="1073" spans="1:9">
      <c r="A1073" s="205"/>
      <c r="B1073" s="206"/>
      <c r="C1073" s="206"/>
      <c r="D1073" s="206"/>
      <c r="E1073" s="206"/>
      <c r="F1073" s="206"/>
      <c r="G1073" s="296"/>
      <c r="H1073" s="296"/>
      <c r="I1073" s="297"/>
    </row>
    <row r="1074" spans="1:9">
      <c r="A1074" s="654"/>
      <c r="B1074" s="655"/>
      <c r="C1074" s="655"/>
      <c r="D1074" s="655"/>
      <c r="E1074" s="655"/>
      <c r="F1074" s="656" t="s">
        <v>44</v>
      </c>
      <c r="G1074" s="207" t="s">
        <v>45</v>
      </c>
      <c r="H1074" s="207" t="s">
        <v>46</v>
      </c>
      <c r="I1074" s="298" t="s">
        <v>47</v>
      </c>
    </row>
    <row r="1075" spans="1:9">
      <c r="A1075" s="654"/>
      <c r="B1075" s="655"/>
      <c r="C1075" s="655"/>
      <c r="D1075" s="655"/>
      <c r="E1075" s="655"/>
      <c r="F1075" s="656"/>
      <c r="G1075" s="90">
        <v>22</v>
      </c>
      <c r="H1075" s="90">
        <v>4</v>
      </c>
      <c r="I1075" s="125">
        <v>24</v>
      </c>
    </row>
    <row r="1076" spans="1:9">
      <c r="A1076" s="563" t="s">
        <v>48</v>
      </c>
      <c r="B1076" s="564"/>
      <c r="C1076" s="88" t="s">
        <v>49</v>
      </c>
      <c r="D1076" s="84"/>
      <c r="E1076" s="88"/>
      <c r="F1076" s="89"/>
      <c r="G1076" s="84"/>
      <c r="H1076" s="84"/>
      <c r="I1076" s="126"/>
    </row>
    <row r="1077" spans="1:9">
      <c r="A1077" s="91"/>
      <c r="B1077" s="92"/>
      <c r="C1077" s="92"/>
      <c r="D1077" s="92"/>
      <c r="E1077" s="92"/>
      <c r="F1077" s="92"/>
      <c r="G1077" s="92"/>
      <c r="H1077" s="92"/>
      <c r="I1077" s="127"/>
    </row>
    <row r="1078" spans="1:9" ht="15" thickBot="1">
      <c r="A1078" s="137"/>
      <c r="B1078" s="138"/>
      <c r="C1078" s="138"/>
      <c r="D1078" s="138"/>
      <c r="E1078" s="138"/>
      <c r="F1078" s="138"/>
      <c r="G1078" s="138"/>
      <c r="H1078" s="138"/>
      <c r="I1078" s="128"/>
    </row>
    <row r="1079" spans="1:9" ht="15" thickBot="1">
      <c r="A1079" s="93"/>
      <c r="B1079" s="94"/>
      <c r="C1079" s="84"/>
      <c r="D1079" s="84"/>
      <c r="E1079" s="94"/>
      <c r="F1079" s="94"/>
      <c r="G1079" s="94"/>
      <c r="H1079" s="94"/>
      <c r="I1079" s="129"/>
    </row>
    <row r="1080" spans="1:9" ht="15" thickBot="1">
      <c r="A1080" s="651" t="s">
        <v>50</v>
      </c>
      <c r="B1080" s="652"/>
      <c r="C1080" s="652"/>
      <c r="D1080" s="652"/>
      <c r="E1080" s="652"/>
      <c r="F1080" s="652"/>
      <c r="G1080" s="652"/>
      <c r="H1080" s="652"/>
      <c r="I1080" s="653"/>
    </row>
    <row r="1081" spans="1:9">
      <c r="A1081" s="244" t="s">
        <v>51</v>
      </c>
      <c r="B1081" s="544" t="s">
        <v>7</v>
      </c>
      <c r="C1081" s="545"/>
      <c r="D1081" s="545"/>
      <c r="E1081" s="545"/>
      <c r="F1081" s="579"/>
      <c r="G1081" s="580" t="s">
        <v>52</v>
      </c>
      <c r="H1081" s="581"/>
      <c r="I1081" s="247" t="s">
        <v>9</v>
      </c>
    </row>
    <row r="1082" spans="1:9" ht="15" thickBot="1">
      <c r="A1082" s="248" t="str">
        <f>'Presupuesto Oficial'!B37</f>
        <v>4.7</v>
      </c>
      <c r="B1082" s="582" t="str">
        <f>'Presupuesto Oficial'!E37</f>
        <v>Caneca en Acero Inoxidable 75Lts Barcelona M121</v>
      </c>
      <c r="C1082" s="583"/>
      <c r="D1082" s="583"/>
      <c r="E1082" s="583"/>
      <c r="F1082" s="584"/>
      <c r="G1082" s="585" t="s">
        <v>221</v>
      </c>
      <c r="H1082" s="586"/>
      <c r="I1082" s="249">
        <v>1</v>
      </c>
    </row>
    <row r="1083" spans="1:9" ht="15" thickBot="1">
      <c r="A1083" s="538" t="s">
        <v>53</v>
      </c>
      <c r="B1083" s="539"/>
      <c r="C1083" s="539"/>
      <c r="D1083" s="539"/>
      <c r="E1083" s="539"/>
      <c r="F1083" s="539"/>
      <c r="G1083" s="539"/>
      <c r="H1083" s="539"/>
      <c r="I1083" s="540"/>
    </row>
    <row r="1084" spans="1:9">
      <c r="A1084" s="544" t="s">
        <v>7</v>
      </c>
      <c r="B1084" s="545"/>
      <c r="C1084" s="545"/>
      <c r="D1084" s="546"/>
      <c r="E1084" s="254" t="s">
        <v>52</v>
      </c>
      <c r="F1084" s="251" t="s">
        <v>9</v>
      </c>
      <c r="G1084" s="547" t="s">
        <v>61</v>
      </c>
      <c r="H1084" s="546"/>
      <c r="I1084" s="253" t="s">
        <v>58</v>
      </c>
    </row>
    <row r="1085" spans="1:9">
      <c r="A1085" s="753"/>
      <c r="B1085" s="754"/>
      <c r="C1085" s="754"/>
      <c r="D1085" s="755"/>
      <c r="E1085" s="305"/>
      <c r="F1085" s="212"/>
      <c r="G1085" s="690"/>
      <c r="H1085" s="691"/>
      <c r="I1085" s="209">
        <f>F1085*G1085</f>
        <v>0</v>
      </c>
    </row>
    <row r="1086" spans="1:9">
      <c r="A1086" s="555"/>
      <c r="B1086" s="556"/>
      <c r="C1086" s="556"/>
      <c r="D1086" s="557"/>
      <c r="E1086" s="216"/>
      <c r="F1086" s="217"/>
      <c r="G1086" s="662"/>
      <c r="H1086" s="663"/>
      <c r="I1086" s="218">
        <v>0</v>
      </c>
    </row>
    <row r="1087" spans="1:9" ht="15" thickBot="1">
      <c r="A1087" s="137"/>
      <c r="B1087" s="138"/>
      <c r="C1087" s="138"/>
      <c r="D1087" s="171"/>
      <c r="E1087" s="97"/>
      <c r="F1087" s="101"/>
      <c r="G1087" s="536"/>
      <c r="H1087" s="537"/>
      <c r="I1087" s="219"/>
    </row>
    <row r="1088" spans="1:9" ht="15" thickBot="1">
      <c r="A1088" s="524" t="s">
        <v>59</v>
      </c>
      <c r="B1088" s="525"/>
      <c r="C1088" s="525"/>
      <c r="D1088" s="525"/>
      <c r="E1088" s="525"/>
      <c r="F1088" s="525"/>
      <c r="G1088" s="525"/>
      <c r="H1088" s="526"/>
      <c r="I1088" s="219">
        <f>SUM(I1085:I1087)</f>
        <v>0</v>
      </c>
    </row>
    <row r="1089" spans="1:9" ht="15" thickBot="1">
      <c r="A1089" s="163"/>
      <c r="B1089" s="105"/>
      <c r="C1089" s="105"/>
      <c r="D1089" s="105"/>
      <c r="E1089" s="105"/>
      <c r="F1089" s="403"/>
      <c r="G1089" s="404"/>
      <c r="H1089" s="404"/>
      <c r="I1089" s="405"/>
    </row>
    <row r="1090" spans="1:9">
      <c r="A1090" s="538" t="s">
        <v>60</v>
      </c>
      <c r="B1090" s="539"/>
      <c r="C1090" s="539"/>
      <c r="D1090" s="539"/>
      <c r="E1090" s="539"/>
      <c r="F1090" s="539"/>
      <c r="G1090" s="539"/>
      <c r="H1090" s="539"/>
      <c r="I1090" s="540"/>
    </row>
    <row r="1091" spans="1:9" ht="15" thickBot="1">
      <c r="A1091" s="563"/>
      <c r="B1091" s="564"/>
      <c r="C1091" s="564"/>
      <c r="D1091" s="564"/>
      <c r="E1091" s="564"/>
      <c r="F1091" s="564"/>
      <c r="G1091" s="564"/>
      <c r="H1091" s="564"/>
      <c r="I1091" s="565"/>
    </row>
    <row r="1092" spans="1:9">
      <c r="A1092" s="544" t="s">
        <v>7</v>
      </c>
      <c r="B1092" s="545"/>
      <c r="C1092" s="545"/>
      <c r="D1092" s="546"/>
      <c r="E1092" s="254" t="s">
        <v>52</v>
      </c>
      <c r="F1092" s="251" t="s">
        <v>9</v>
      </c>
      <c r="G1092" s="547" t="s">
        <v>61</v>
      </c>
      <c r="H1092" s="546"/>
      <c r="I1092" s="253" t="s">
        <v>58</v>
      </c>
    </row>
    <row r="1093" spans="1:9">
      <c r="A1093" s="550" t="s">
        <v>227</v>
      </c>
      <c r="B1093" s="551"/>
      <c r="C1093" s="551"/>
      <c r="D1093" s="552"/>
      <c r="E1093" s="230" t="s">
        <v>52</v>
      </c>
      <c r="F1093" s="212">
        <v>1</v>
      </c>
      <c r="G1093" s="690">
        <v>1189900</v>
      </c>
      <c r="H1093" s="691"/>
      <c r="I1093" s="209">
        <f>F1093*G1093</f>
        <v>1189900</v>
      </c>
    </row>
    <row r="1094" spans="1:9">
      <c r="A1094" s="555" t="s">
        <v>225</v>
      </c>
      <c r="B1094" s="556"/>
      <c r="C1094" s="556"/>
      <c r="D1094" s="557"/>
      <c r="E1094" s="216" t="s">
        <v>129</v>
      </c>
      <c r="F1094" s="262">
        <v>0.2</v>
      </c>
      <c r="G1094" s="799">
        <v>20000</v>
      </c>
      <c r="H1094" s="800"/>
      <c r="I1094" s="209">
        <f>F1094*G1094</f>
        <v>4000</v>
      </c>
    </row>
    <row r="1095" spans="1:9" ht="15" thickBot="1">
      <c r="A1095" s="137"/>
      <c r="B1095" s="138"/>
      <c r="C1095" s="138"/>
      <c r="D1095" s="171"/>
      <c r="E1095" s="97"/>
      <c r="F1095" s="101"/>
      <c r="G1095" s="536"/>
      <c r="H1095" s="537"/>
      <c r="I1095" s="219"/>
    </row>
    <row r="1096" spans="1:9" ht="15" thickBot="1">
      <c r="A1096" s="524" t="s">
        <v>59</v>
      </c>
      <c r="B1096" s="525"/>
      <c r="C1096" s="525"/>
      <c r="D1096" s="525"/>
      <c r="E1096" s="525"/>
      <c r="F1096" s="525"/>
      <c r="G1096" s="525"/>
      <c r="H1096" s="526"/>
      <c r="I1096" s="219">
        <f>SUM(I1093:I1095)</f>
        <v>1193900</v>
      </c>
    </row>
    <row r="1097" spans="1:9">
      <c r="A1097" s="538" t="s">
        <v>62</v>
      </c>
      <c r="B1097" s="539"/>
      <c r="C1097" s="539"/>
      <c r="D1097" s="539"/>
      <c r="E1097" s="539"/>
      <c r="F1097" s="539"/>
      <c r="G1097" s="539"/>
      <c r="H1097" s="539"/>
      <c r="I1097" s="540"/>
    </row>
    <row r="1098" spans="1:9" ht="15" thickBot="1">
      <c r="A1098" s="563"/>
      <c r="B1098" s="564"/>
      <c r="C1098" s="564"/>
      <c r="D1098" s="564"/>
      <c r="E1098" s="564"/>
      <c r="F1098" s="564"/>
      <c r="G1098" s="564"/>
      <c r="H1098" s="564"/>
      <c r="I1098" s="565"/>
    </row>
    <row r="1099" spans="1:9" ht="28">
      <c r="A1099" s="544" t="s">
        <v>63</v>
      </c>
      <c r="B1099" s="545"/>
      <c r="C1099" s="545"/>
      <c r="D1099" s="251" t="s">
        <v>64</v>
      </c>
      <c r="E1099" s="255" t="s">
        <v>65</v>
      </c>
      <c r="F1099" s="256" t="s">
        <v>101</v>
      </c>
      <c r="G1099" s="547" t="s">
        <v>66</v>
      </c>
      <c r="H1099" s="546"/>
      <c r="I1099" s="253" t="s">
        <v>58</v>
      </c>
    </row>
    <row r="1100" spans="1:9">
      <c r="A1100" s="515"/>
      <c r="B1100" s="516"/>
      <c r="C1100" s="516"/>
      <c r="D1100" s="102"/>
      <c r="E1100" s="103"/>
      <c r="F1100" s="102"/>
      <c r="G1100" s="531"/>
      <c r="H1100" s="532"/>
      <c r="I1100" s="209">
        <f>G1100*F1100</f>
        <v>0</v>
      </c>
    </row>
    <row r="1101" spans="1:9" ht="15" thickBot="1">
      <c r="A1101" s="533"/>
      <c r="B1101" s="534"/>
      <c r="C1101" s="534"/>
      <c r="D1101" s="104"/>
      <c r="E1101" s="105"/>
      <c r="F1101" s="104"/>
      <c r="G1101" s="536"/>
      <c r="H1101" s="537"/>
      <c r="I1101" s="221"/>
    </row>
    <row r="1102" spans="1:9" ht="15" thickBot="1">
      <c r="A1102" s="524" t="s">
        <v>59</v>
      </c>
      <c r="B1102" s="525"/>
      <c r="C1102" s="525"/>
      <c r="D1102" s="525"/>
      <c r="E1102" s="525"/>
      <c r="F1102" s="525"/>
      <c r="G1102" s="525"/>
      <c r="H1102" s="526"/>
      <c r="I1102" s="142">
        <f>I1100</f>
        <v>0</v>
      </c>
    </row>
    <row r="1103" spans="1:9">
      <c r="A1103" s="538" t="s">
        <v>67</v>
      </c>
      <c r="B1103" s="539"/>
      <c r="C1103" s="539"/>
      <c r="D1103" s="539"/>
      <c r="E1103" s="539"/>
      <c r="F1103" s="539"/>
      <c r="G1103" s="539"/>
      <c r="H1103" s="539"/>
      <c r="I1103" s="540"/>
    </row>
    <row r="1104" spans="1:9" ht="15" thickBot="1">
      <c r="A1104" s="563"/>
      <c r="B1104" s="564"/>
      <c r="C1104" s="564"/>
      <c r="D1104" s="564"/>
      <c r="E1104" s="564"/>
      <c r="F1104" s="564"/>
      <c r="G1104" s="564"/>
      <c r="H1104" s="564"/>
      <c r="I1104" s="565"/>
    </row>
    <row r="1105" spans="1:9" ht="28">
      <c r="A1105" s="544" t="s">
        <v>68</v>
      </c>
      <c r="B1105" s="545"/>
      <c r="C1105" s="545"/>
      <c r="D1105" s="251" t="s">
        <v>69</v>
      </c>
      <c r="E1105" s="255" t="s">
        <v>70</v>
      </c>
      <c r="F1105" s="251" t="s">
        <v>71</v>
      </c>
      <c r="G1105" s="547" t="s">
        <v>57</v>
      </c>
      <c r="H1105" s="546"/>
      <c r="I1105" s="253" t="s">
        <v>58</v>
      </c>
    </row>
    <row r="1106" spans="1:9">
      <c r="A1106" s="106" t="s">
        <v>226</v>
      </c>
      <c r="B1106" s="152"/>
      <c r="C1106" s="152"/>
      <c r="D1106" s="224" t="s">
        <v>117</v>
      </c>
      <c r="E1106" s="1"/>
      <c r="F1106" s="225">
        <v>60000</v>
      </c>
      <c r="G1106" s="548">
        <v>0.57999999999999996</v>
      </c>
      <c r="H1106" s="549"/>
      <c r="I1106" s="223">
        <f>F1106*G1106</f>
        <v>34800</v>
      </c>
    </row>
    <row r="1107" spans="1:9">
      <c r="A1107" s="106"/>
      <c r="D1107" s="224"/>
      <c r="F1107" s="225"/>
      <c r="G1107" s="548"/>
      <c r="H1107" s="549"/>
      <c r="I1107" s="223"/>
    </row>
    <row r="1108" spans="1:9">
      <c r="A1108" s="106"/>
      <c r="B1108" s="152"/>
      <c r="C1108" s="152"/>
      <c r="D1108" s="224"/>
      <c r="E1108" s="108"/>
      <c r="F1108" s="225"/>
      <c r="G1108" s="548"/>
      <c r="H1108" s="549"/>
      <c r="I1108" s="223"/>
    </row>
    <row r="1109" spans="1:9" ht="15" thickBot="1">
      <c r="A1109" s="533"/>
      <c r="B1109" s="534"/>
      <c r="C1109" s="534"/>
      <c r="D1109" s="104"/>
      <c r="E1109" s="105"/>
      <c r="F1109" s="104"/>
      <c r="G1109" s="536"/>
      <c r="H1109" s="537"/>
      <c r="I1109" s="221"/>
    </row>
    <row r="1110" spans="1:9" ht="15" thickBot="1">
      <c r="A1110" s="524" t="s">
        <v>59</v>
      </c>
      <c r="B1110" s="525"/>
      <c r="C1110" s="525"/>
      <c r="D1110" s="525"/>
      <c r="E1110" s="525"/>
      <c r="F1110" s="525"/>
      <c r="G1110" s="525"/>
      <c r="H1110" s="526"/>
      <c r="I1110" s="226">
        <f>SUM(I1106:I1108)</f>
        <v>34800</v>
      </c>
    </row>
    <row r="1111" spans="1:9" ht="15" thickBot="1">
      <c r="A1111" s="95"/>
      <c r="B1111" s="84"/>
      <c r="C1111" s="84"/>
      <c r="D1111" s="84"/>
      <c r="E1111" s="84"/>
      <c r="F1111" s="84"/>
      <c r="G1111" s="84"/>
      <c r="H1111" s="84"/>
      <c r="I1111" s="130"/>
    </row>
    <row r="1112" spans="1:9" ht="15" thickBot="1">
      <c r="A1112" s="527" t="s">
        <v>72</v>
      </c>
      <c r="B1112" s="528"/>
      <c r="C1112" s="528"/>
      <c r="D1112" s="528"/>
      <c r="E1112" s="528"/>
      <c r="F1112" s="528"/>
      <c r="G1112" s="528"/>
      <c r="H1112" s="529"/>
      <c r="I1112" s="257">
        <f>I1088+I1096+I1102+I1110</f>
        <v>1228700</v>
      </c>
    </row>
    <row r="1113" spans="1:9">
      <c r="A1113" s="538" t="s">
        <v>73</v>
      </c>
      <c r="B1113" s="539"/>
      <c r="C1113" s="539"/>
      <c r="D1113" s="539"/>
      <c r="E1113" s="539"/>
      <c r="F1113" s="539"/>
      <c r="G1113" s="539"/>
      <c r="H1113" s="539"/>
      <c r="I1113" s="540"/>
    </row>
    <row r="1114" spans="1:9" ht="15" thickBot="1">
      <c r="A1114" s="563"/>
      <c r="B1114" s="564"/>
      <c r="C1114" s="564"/>
      <c r="D1114" s="564"/>
      <c r="E1114" s="564"/>
      <c r="F1114" s="564"/>
      <c r="G1114" s="564"/>
      <c r="H1114" s="564"/>
      <c r="I1114" s="565"/>
    </row>
    <row r="1115" spans="1:9">
      <c r="A1115" s="544" t="s">
        <v>74</v>
      </c>
      <c r="B1115" s="545"/>
      <c r="C1115" s="545"/>
      <c r="D1115" s="255"/>
      <c r="E1115" s="252"/>
      <c r="F1115" s="251" t="s">
        <v>75</v>
      </c>
      <c r="G1115" s="547" t="s">
        <v>76</v>
      </c>
      <c r="H1115" s="546"/>
      <c r="I1115" s="253"/>
    </row>
    <row r="1116" spans="1:9">
      <c r="A1116" s="515" t="s">
        <v>77</v>
      </c>
      <c r="B1116" s="516"/>
      <c r="C1116" s="516"/>
      <c r="D1116" s="227"/>
      <c r="E1116" s="112"/>
      <c r="F1116" s="113">
        <v>0.24</v>
      </c>
      <c r="G1116" s="517">
        <f>I1112*F1116</f>
        <v>294888</v>
      </c>
      <c r="H1116" s="518"/>
      <c r="I1116" s="209"/>
    </row>
    <row r="1117" spans="1:9">
      <c r="A1117" s="162" t="s">
        <v>78</v>
      </c>
      <c r="B1117" s="172"/>
      <c r="C1117" s="169"/>
      <c r="D1117" s="169"/>
      <c r="E1117" s="170"/>
      <c r="F1117" s="113">
        <v>0.02</v>
      </c>
      <c r="G1117" s="517">
        <f>I1112*F1117</f>
        <v>24574</v>
      </c>
      <c r="H1117" s="518"/>
      <c r="I1117" s="209"/>
    </row>
    <row r="1118" spans="1:9" ht="15" thickBot="1">
      <c r="A1118" s="519" t="s">
        <v>79</v>
      </c>
      <c r="B1118" s="520"/>
      <c r="C1118" s="520"/>
      <c r="D1118" s="520"/>
      <c r="E1118" s="521"/>
      <c r="F1118" s="113">
        <v>0.04</v>
      </c>
      <c r="G1118" s="517">
        <f>I1112*F1118</f>
        <v>49148</v>
      </c>
      <c r="H1118" s="518"/>
      <c r="I1118" s="209"/>
    </row>
    <row r="1119" spans="1:9" ht="15" thickBot="1">
      <c r="A1119" s="524" t="s">
        <v>59</v>
      </c>
      <c r="B1119" s="525"/>
      <c r="C1119" s="525"/>
      <c r="D1119" s="525"/>
      <c r="E1119" s="525"/>
      <c r="F1119" s="525"/>
      <c r="G1119" s="525"/>
      <c r="H1119" s="526"/>
      <c r="I1119" s="149">
        <f>G1116+G1117+G1118</f>
        <v>368610</v>
      </c>
    </row>
    <row r="1120" spans="1:9" ht="15" thickBot="1">
      <c r="A1120" s="95"/>
      <c r="B1120" s="84"/>
      <c r="C1120" s="84"/>
      <c r="D1120" s="84"/>
      <c r="E1120" s="84"/>
      <c r="F1120" s="84"/>
      <c r="G1120" s="84"/>
      <c r="H1120" s="84"/>
      <c r="I1120" s="130"/>
    </row>
    <row r="1121" spans="1:9" ht="15" thickBot="1">
      <c r="A1121" s="527" t="s">
        <v>80</v>
      </c>
      <c r="B1121" s="528"/>
      <c r="C1121" s="528"/>
      <c r="D1121" s="528"/>
      <c r="E1121" s="528"/>
      <c r="F1121" s="528"/>
      <c r="G1121" s="528"/>
      <c r="H1121" s="529"/>
      <c r="I1121" s="261">
        <f>I1112+I1119</f>
        <v>1597310</v>
      </c>
    </row>
    <row r="1122" spans="1:9">
      <c r="A1122" s="406"/>
      <c r="B1122" s="407"/>
      <c r="C1122" s="407"/>
      <c r="D1122" s="407"/>
      <c r="E1122" s="407"/>
      <c r="F1122" s="407"/>
      <c r="G1122" s="407"/>
      <c r="H1122" s="407"/>
      <c r="I1122" s="408"/>
    </row>
    <row r="1123" spans="1:9">
      <c r="A1123" s="411"/>
      <c r="B1123" s="409"/>
      <c r="C1123" s="409"/>
      <c r="D1123" s="409"/>
      <c r="E1123" s="409"/>
      <c r="F1123" s="409"/>
      <c r="G1123" s="409"/>
      <c r="H1123" s="409"/>
      <c r="I1123" s="410"/>
    </row>
    <row r="1124" spans="1:9">
      <c r="A1124" s="411"/>
      <c r="B1124" s="409"/>
      <c r="C1124" s="409"/>
      <c r="D1124" s="409"/>
      <c r="E1124" s="409"/>
      <c r="F1124" s="409"/>
      <c r="G1124" s="409"/>
      <c r="H1124" s="409"/>
      <c r="I1124" s="410"/>
    </row>
    <row r="1125" spans="1:9">
      <c r="A1125" s="411"/>
      <c r="B1125" s="409"/>
      <c r="C1125" s="409"/>
      <c r="D1125" s="409"/>
      <c r="E1125" s="409"/>
      <c r="F1125" s="409"/>
      <c r="G1125" s="409"/>
      <c r="H1125" s="409"/>
      <c r="I1125" s="410"/>
    </row>
    <row r="1126" spans="1:9">
      <c r="A1126" s="411"/>
      <c r="B1126" s="409"/>
      <c r="C1126" s="409"/>
      <c r="D1126" s="409"/>
      <c r="E1126" s="409"/>
      <c r="F1126" s="409"/>
      <c r="G1126" s="409"/>
      <c r="H1126" s="409"/>
      <c r="I1126" s="410"/>
    </row>
    <row r="1127" spans="1:9">
      <c r="A1127" s="95"/>
      <c r="B1127" s="84"/>
      <c r="C1127" s="84"/>
      <c r="D1127" s="84"/>
      <c r="E1127" s="84"/>
      <c r="F1127" s="84"/>
      <c r="G1127" s="84"/>
      <c r="H1127" s="84"/>
      <c r="I1127" s="130"/>
    </row>
    <row r="1128" spans="1:9">
      <c r="A1128" s="95"/>
      <c r="B1128" s="84"/>
      <c r="E1128" s="114" t="s">
        <v>81</v>
      </c>
      <c r="F1128" s="114"/>
      <c r="G1128" s="114"/>
      <c r="H1128" s="114"/>
      <c r="I1128" s="130"/>
    </row>
    <row r="1129" spans="1:9">
      <c r="A1129" s="95"/>
      <c r="B1129" s="84"/>
      <c r="E1129" s="169" t="s">
        <v>82</v>
      </c>
      <c r="F1129" s="169"/>
      <c r="G1129" s="169"/>
      <c r="H1129" s="169"/>
      <c r="I1129" s="130"/>
    </row>
    <row r="1130" spans="1:9">
      <c r="A1130" s="95"/>
      <c r="B1130" s="84"/>
      <c r="E1130" s="169" t="s">
        <v>83</v>
      </c>
      <c r="F1130" s="169"/>
      <c r="G1130" s="169"/>
      <c r="H1130" s="169"/>
      <c r="I1130" s="130"/>
    </row>
    <row r="1131" spans="1:9">
      <c r="A1131" s="95"/>
      <c r="B1131" s="84"/>
      <c r="E1131" s="169" t="s">
        <v>84</v>
      </c>
      <c r="F1131" s="169"/>
      <c r="G1131" s="169"/>
      <c r="H1131" s="169"/>
      <c r="I1131" s="130"/>
    </row>
    <row r="1132" spans="1:9" ht="15" thickBot="1">
      <c r="A1132" s="163"/>
      <c r="B1132" s="105"/>
      <c r="C1132" s="105"/>
      <c r="D1132" s="105"/>
      <c r="E1132" s="105"/>
      <c r="F1132" s="105"/>
      <c r="G1132" s="105"/>
      <c r="H1132" s="105"/>
      <c r="I1132" s="164"/>
    </row>
    <row r="1134" spans="1:9" ht="15" thickBot="1"/>
    <row r="1135" spans="1:9">
      <c r="A1135" s="635" t="s">
        <v>0</v>
      </c>
      <c r="B1135" s="636"/>
      <c r="C1135" s="636"/>
      <c r="D1135" s="636"/>
      <c r="E1135" s="636"/>
      <c r="F1135" s="636"/>
      <c r="G1135" s="636"/>
      <c r="H1135" s="636"/>
      <c r="I1135" s="637"/>
    </row>
    <row r="1136" spans="1:9">
      <c r="A1136" s="638" t="s">
        <v>1</v>
      </c>
      <c r="B1136" s="639"/>
      <c r="C1136" s="639"/>
      <c r="D1136" s="639"/>
      <c r="E1136" s="639"/>
      <c r="F1136" s="639"/>
      <c r="G1136" s="639"/>
      <c r="H1136" s="639"/>
      <c r="I1136" s="640"/>
    </row>
    <row r="1137" spans="1:9">
      <c r="A1137" s="280"/>
      <c r="B1137" s="78"/>
      <c r="C1137" s="78"/>
      <c r="D1137" s="78"/>
      <c r="E1137" s="78"/>
      <c r="F1137" s="42"/>
      <c r="G1137" s="42"/>
      <c r="H1137" s="1"/>
      <c r="I1137" s="281"/>
    </row>
    <row r="1138" spans="1:9">
      <c r="A1138" s="641" t="s">
        <v>38</v>
      </c>
      <c r="B1138" s="642"/>
      <c r="C1138" s="642"/>
      <c r="D1138" s="642"/>
      <c r="E1138" s="642"/>
      <c r="F1138" s="642"/>
      <c r="G1138" s="642"/>
      <c r="H1138" s="642"/>
      <c r="I1138" s="643"/>
    </row>
    <row r="1139" spans="1:9" ht="15" thickBot="1">
      <c r="A1139" s="95"/>
      <c r="B1139" s="84"/>
      <c r="C1139" s="84"/>
      <c r="D1139" s="84"/>
      <c r="E1139" s="84"/>
      <c r="F1139" s="84"/>
      <c r="G1139" s="84"/>
      <c r="H1139" s="84"/>
      <c r="I1139" s="130"/>
    </row>
    <row r="1140" spans="1:9">
      <c r="A1140" s="604"/>
      <c r="B1140" s="607" t="s">
        <v>86</v>
      </c>
      <c r="C1140" s="608"/>
      <c r="D1140" s="608"/>
      <c r="E1140" s="609"/>
      <c r="F1140" s="644"/>
      <c r="G1140" s="645"/>
      <c r="H1140" s="645"/>
      <c r="I1140" s="646"/>
    </row>
    <row r="1141" spans="1:9">
      <c r="A1141" s="605"/>
      <c r="B1141" s="613"/>
      <c r="C1141" s="614"/>
      <c r="D1141" s="614"/>
      <c r="E1141" s="615"/>
      <c r="F1141" s="616" t="s">
        <v>39</v>
      </c>
      <c r="G1141" s="618"/>
      <c r="H1141" s="619"/>
      <c r="I1141" s="620"/>
    </row>
    <row r="1142" spans="1:9">
      <c r="A1142" s="605"/>
      <c r="B1142" s="613" t="s">
        <v>40</v>
      </c>
      <c r="C1142" s="614"/>
      <c r="D1142" s="614"/>
      <c r="E1142" s="615"/>
      <c r="F1142" s="573"/>
      <c r="G1142" s="647"/>
      <c r="H1142" s="648"/>
      <c r="I1142" s="649"/>
    </row>
    <row r="1143" spans="1:9">
      <c r="A1143" s="605"/>
      <c r="B1143" s="613" t="s">
        <v>41</v>
      </c>
      <c r="C1143" s="614"/>
      <c r="D1143" s="614"/>
      <c r="E1143" s="615"/>
      <c r="F1143" s="616" t="s">
        <v>42</v>
      </c>
      <c r="G1143" s="616">
        <v>1</v>
      </c>
      <c r="H1143" s="616" t="s">
        <v>43</v>
      </c>
      <c r="I1143" s="624">
        <v>1</v>
      </c>
    </row>
    <row r="1144" spans="1:9">
      <c r="A1144" s="605"/>
      <c r="B1144" s="1"/>
      <c r="C1144" s="1"/>
      <c r="D1144" s="1"/>
      <c r="E1144" s="1"/>
      <c r="F1144" s="617"/>
      <c r="G1144" s="617"/>
      <c r="H1144" s="617"/>
      <c r="I1144" s="625"/>
    </row>
    <row r="1145" spans="1:9">
      <c r="A1145" s="205"/>
      <c r="B1145" s="206"/>
      <c r="C1145" s="206"/>
      <c r="D1145" s="206"/>
      <c r="E1145" s="206"/>
      <c r="F1145" s="206"/>
      <c r="G1145" s="296"/>
      <c r="H1145" s="296"/>
      <c r="I1145" s="297"/>
    </row>
    <row r="1146" spans="1:9">
      <c r="A1146" s="654"/>
      <c r="B1146" s="655"/>
      <c r="C1146" s="655"/>
      <c r="D1146" s="655"/>
      <c r="E1146" s="655"/>
      <c r="F1146" s="656" t="s">
        <v>44</v>
      </c>
      <c r="G1146" s="207" t="s">
        <v>45</v>
      </c>
      <c r="H1146" s="207" t="s">
        <v>46</v>
      </c>
      <c r="I1146" s="298" t="s">
        <v>47</v>
      </c>
    </row>
    <row r="1147" spans="1:9">
      <c r="A1147" s="654"/>
      <c r="B1147" s="655"/>
      <c r="C1147" s="655"/>
      <c r="D1147" s="655"/>
      <c r="E1147" s="655"/>
      <c r="F1147" s="656"/>
      <c r="G1147" s="90">
        <v>22</v>
      </c>
      <c r="H1147" s="90">
        <v>4</v>
      </c>
      <c r="I1147" s="125">
        <v>24</v>
      </c>
    </row>
    <row r="1148" spans="1:9">
      <c r="A1148" s="563" t="s">
        <v>48</v>
      </c>
      <c r="B1148" s="564"/>
      <c r="C1148" s="88" t="s">
        <v>49</v>
      </c>
      <c r="D1148" s="84"/>
      <c r="E1148" s="88"/>
      <c r="F1148" s="89"/>
      <c r="G1148" s="84"/>
      <c r="H1148" s="84"/>
      <c r="I1148" s="126"/>
    </row>
    <row r="1149" spans="1:9">
      <c r="A1149" s="91"/>
      <c r="B1149" s="92"/>
      <c r="C1149" s="92"/>
      <c r="D1149" s="92"/>
      <c r="E1149" s="92"/>
      <c r="F1149" s="92"/>
      <c r="G1149" s="92"/>
      <c r="H1149" s="92"/>
      <c r="I1149" s="127"/>
    </row>
    <row r="1150" spans="1:9" ht="15" thickBot="1">
      <c r="A1150" s="137"/>
      <c r="B1150" s="138"/>
      <c r="C1150" s="138"/>
      <c r="D1150" s="138"/>
      <c r="E1150" s="138"/>
      <c r="F1150" s="138"/>
      <c r="G1150" s="138"/>
      <c r="H1150" s="138"/>
      <c r="I1150" s="128"/>
    </row>
    <row r="1151" spans="1:9" ht="15" thickBot="1">
      <c r="A1151" s="93"/>
      <c r="B1151" s="94"/>
      <c r="C1151" s="84"/>
      <c r="D1151" s="84"/>
      <c r="E1151" s="94"/>
      <c r="F1151" s="94"/>
      <c r="G1151" s="94"/>
      <c r="H1151" s="94"/>
      <c r="I1151" s="129"/>
    </row>
    <row r="1152" spans="1:9" ht="15" thickBot="1">
      <c r="A1152" s="651" t="s">
        <v>50</v>
      </c>
      <c r="B1152" s="652"/>
      <c r="C1152" s="652"/>
      <c r="D1152" s="652"/>
      <c r="E1152" s="652"/>
      <c r="F1152" s="652"/>
      <c r="G1152" s="652"/>
      <c r="H1152" s="652"/>
      <c r="I1152" s="653"/>
    </row>
    <row r="1153" spans="1:9">
      <c r="A1153" s="244" t="s">
        <v>51</v>
      </c>
      <c r="B1153" s="544" t="s">
        <v>7</v>
      </c>
      <c r="C1153" s="545"/>
      <c r="D1153" s="545"/>
      <c r="E1153" s="545"/>
      <c r="F1153" s="579"/>
      <c r="G1153" s="580" t="s">
        <v>52</v>
      </c>
      <c r="H1153" s="581"/>
      <c r="I1153" s="247" t="s">
        <v>9</v>
      </c>
    </row>
    <row r="1154" spans="1:9" ht="40.5" customHeight="1" thickBot="1">
      <c r="A1154" s="248" t="str">
        <f>'Presupuesto Oficial'!B36</f>
        <v>4.6</v>
      </c>
      <c r="B1154" s="582" t="str">
        <f>'Presupuesto Oficial'!E36</f>
        <v>Suministro e instalación de juego de mesa con banca prefabricada tipo dado Acabado en concreto 3000psi pulido prefabricada  45cm Largo x 45cm Ancho x 45cm alto-</v>
      </c>
      <c r="C1154" s="583"/>
      <c r="D1154" s="583"/>
      <c r="E1154" s="583"/>
      <c r="F1154" s="584"/>
      <c r="G1154" s="585" t="s">
        <v>221</v>
      </c>
      <c r="H1154" s="586"/>
      <c r="I1154" s="249">
        <v>1</v>
      </c>
    </row>
    <row r="1155" spans="1:9" ht="15" thickBot="1">
      <c r="A1155" s="538" t="s">
        <v>53</v>
      </c>
      <c r="B1155" s="539"/>
      <c r="C1155" s="539"/>
      <c r="D1155" s="539"/>
      <c r="E1155" s="539"/>
      <c r="F1155" s="539"/>
      <c r="G1155" s="539"/>
      <c r="H1155" s="539"/>
      <c r="I1155" s="540"/>
    </row>
    <row r="1156" spans="1:9">
      <c r="A1156" s="544" t="s">
        <v>7</v>
      </c>
      <c r="B1156" s="545"/>
      <c r="C1156" s="545"/>
      <c r="D1156" s="546"/>
      <c r="E1156" s="254" t="s">
        <v>52</v>
      </c>
      <c r="F1156" s="251" t="s">
        <v>9</v>
      </c>
      <c r="G1156" s="547" t="s">
        <v>61</v>
      </c>
      <c r="H1156" s="546"/>
      <c r="I1156" s="253" t="s">
        <v>58</v>
      </c>
    </row>
    <row r="1157" spans="1:9">
      <c r="A1157" s="753" t="s">
        <v>222</v>
      </c>
      <c r="B1157" s="754"/>
      <c r="C1157" s="754"/>
      <c r="D1157" s="755"/>
      <c r="E1157" s="305" t="s">
        <v>223</v>
      </c>
      <c r="F1157" s="212">
        <v>0.58299999999999996</v>
      </c>
      <c r="G1157" s="690">
        <v>200000</v>
      </c>
      <c r="H1157" s="691"/>
      <c r="I1157" s="209">
        <f>F1157*G1157</f>
        <v>116599.99999999999</v>
      </c>
    </row>
    <row r="1158" spans="1:9">
      <c r="A1158" s="555"/>
      <c r="B1158" s="556"/>
      <c r="C1158" s="556"/>
      <c r="D1158" s="557"/>
      <c r="E1158" s="216"/>
      <c r="F1158" s="217"/>
      <c r="G1158" s="662"/>
      <c r="H1158" s="663"/>
      <c r="I1158" s="218">
        <v>0</v>
      </c>
    </row>
    <row r="1159" spans="1:9" ht="15" thickBot="1">
      <c r="A1159" s="137"/>
      <c r="B1159" s="138"/>
      <c r="C1159" s="138"/>
      <c r="D1159" s="171"/>
      <c r="E1159" s="97"/>
      <c r="F1159" s="101"/>
      <c r="G1159" s="536"/>
      <c r="H1159" s="537"/>
      <c r="I1159" s="219"/>
    </row>
    <row r="1160" spans="1:9" ht="15" thickBot="1">
      <c r="A1160" s="524" t="s">
        <v>59</v>
      </c>
      <c r="B1160" s="525"/>
      <c r="C1160" s="525"/>
      <c r="D1160" s="525"/>
      <c r="E1160" s="525"/>
      <c r="F1160" s="525"/>
      <c r="G1160" s="525"/>
      <c r="H1160" s="526"/>
      <c r="I1160" s="219">
        <f>SUM(I1157:I1159)</f>
        <v>116599.99999999999</v>
      </c>
    </row>
    <row r="1161" spans="1:9" ht="15" thickBot="1">
      <c r="A1161" s="163"/>
      <c r="B1161" s="105"/>
      <c r="C1161" s="105"/>
      <c r="D1161" s="105"/>
      <c r="E1161" s="105"/>
      <c r="F1161" s="403"/>
      <c r="G1161" s="404"/>
      <c r="H1161" s="404"/>
      <c r="I1161" s="405"/>
    </row>
    <row r="1162" spans="1:9">
      <c r="A1162" s="538" t="s">
        <v>60</v>
      </c>
      <c r="B1162" s="539"/>
      <c r="C1162" s="539"/>
      <c r="D1162" s="539"/>
      <c r="E1162" s="539"/>
      <c r="F1162" s="539"/>
      <c r="G1162" s="539"/>
      <c r="H1162" s="539"/>
      <c r="I1162" s="540"/>
    </row>
    <row r="1163" spans="1:9" ht="15" thickBot="1">
      <c r="A1163" s="563"/>
      <c r="B1163" s="564"/>
      <c r="C1163" s="564"/>
      <c r="D1163" s="564"/>
      <c r="E1163" s="564"/>
      <c r="F1163" s="564"/>
      <c r="G1163" s="564"/>
      <c r="H1163" s="564"/>
      <c r="I1163" s="565"/>
    </row>
    <row r="1164" spans="1:9">
      <c r="A1164" s="544" t="s">
        <v>7</v>
      </c>
      <c r="B1164" s="545"/>
      <c r="C1164" s="545"/>
      <c r="D1164" s="546"/>
      <c r="E1164" s="254" t="s">
        <v>52</v>
      </c>
      <c r="F1164" s="251" t="s">
        <v>9</v>
      </c>
      <c r="G1164" s="547" t="s">
        <v>61</v>
      </c>
      <c r="H1164" s="546"/>
      <c r="I1164" s="253" t="s">
        <v>58</v>
      </c>
    </row>
    <row r="1165" spans="1:9" ht="33" customHeight="1">
      <c r="A1165" s="550" t="s">
        <v>228</v>
      </c>
      <c r="B1165" s="551"/>
      <c r="C1165" s="551"/>
      <c r="D1165" s="552"/>
      <c r="E1165" s="230" t="s">
        <v>52</v>
      </c>
      <c r="F1165" s="412">
        <v>1</v>
      </c>
      <c r="G1165" s="690">
        <v>3000000</v>
      </c>
      <c r="H1165" s="691"/>
      <c r="I1165" s="209">
        <f>F1165*G1165</f>
        <v>3000000</v>
      </c>
    </row>
    <row r="1166" spans="1:9">
      <c r="A1166" s="555" t="s">
        <v>225</v>
      </c>
      <c r="B1166" s="556"/>
      <c r="C1166" s="556"/>
      <c r="D1166" s="557"/>
      <c r="E1166" s="216" t="s">
        <v>129</v>
      </c>
      <c r="F1166" s="262">
        <v>0.86</v>
      </c>
      <c r="G1166" s="799">
        <v>16976.744186046511</v>
      </c>
      <c r="H1166" s="800"/>
      <c r="I1166" s="209">
        <f>F1166*G1166</f>
        <v>14600</v>
      </c>
    </row>
    <row r="1167" spans="1:9" ht="15" thickBot="1">
      <c r="A1167" s="137"/>
      <c r="B1167" s="138"/>
      <c r="C1167" s="138"/>
      <c r="D1167" s="171"/>
      <c r="E1167" s="97"/>
      <c r="F1167" s="101"/>
      <c r="G1167" s="536"/>
      <c r="H1167" s="537"/>
      <c r="I1167" s="219"/>
    </row>
    <row r="1168" spans="1:9" ht="15" thickBot="1">
      <c r="A1168" s="524" t="s">
        <v>59</v>
      </c>
      <c r="B1168" s="525"/>
      <c r="C1168" s="525"/>
      <c r="D1168" s="525"/>
      <c r="E1168" s="525"/>
      <c r="F1168" s="525"/>
      <c r="G1168" s="525"/>
      <c r="H1168" s="526"/>
      <c r="I1168" s="219">
        <f>SUM(I1165:I1167)</f>
        <v>3014600</v>
      </c>
    </row>
    <row r="1169" spans="1:10">
      <c r="A1169" s="538" t="s">
        <v>62</v>
      </c>
      <c r="B1169" s="539"/>
      <c r="C1169" s="539"/>
      <c r="D1169" s="539"/>
      <c r="E1169" s="539"/>
      <c r="F1169" s="539"/>
      <c r="G1169" s="539"/>
      <c r="H1169" s="539"/>
      <c r="I1169" s="540"/>
    </row>
    <row r="1170" spans="1:10" ht="15" thickBot="1">
      <c r="A1170" s="563"/>
      <c r="B1170" s="564"/>
      <c r="C1170" s="564"/>
      <c r="D1170" s="564"/>
      <c r="E1170" s="564"/>
      <c r="F1170" s="564"/>
      <c r="G1170" s="564"/>
      <c r="H1170" s="564"/>
      <c r="I1170" s="565"/>
    </row>
    <row r="1171" spans="1:10" ht="28">
      <c r="A1171" s="544" t="s">
        <v>63</v>
      </c>
      <c r="B1171" s="545"/>
      <c r="C1171" s="545"/>
      <c r="D1171" s="251" t="s">
        <v>64</v>
      </c>
      <c r="E1171" s="255" t="s">
        <v>65</v>
      </c>
      <c r="F1171" s="256" t="s">
        <v>101</v>
      </c>
      <c r="G1171" s="547" t="s">
        <v>66</v>
      </c>
      <c r="H1171" s="546"/>
      <c r="I1171" s="253" t="s">
        <v>58</v>
      </c>
    </row>
    <row r="1172" spans="1:10">
      <c r="A1172" s="515"/>
      <c r="B1172" s="516"/>
      <c r="C1172" s="516"/>
      <c r="D1172" s="102"/>
      <c r="E1172" s="103"/>
      <c r="F1172" s="102"/>
      <c r="G1172" s="531"/>
      <c r="H1172" s="532"/>
      <c r="I1172" s="209">
        <f>G1172*F1172</f>
        <v>0</v>
      </c>
    </row>
    <row r="1173" spans="1:10" ht="15" thickBot="1">
      <c r="A1173" s="533"/>
      <c r="B1173" s="534"/>
      <c r="C1173" s="534"/>
      <c r="D1173" s="104"/>
      <c r="E1173" s="105"/>
      <c r="F1173" s="104"/>
      <c r="G1173" s="536"/>
      <c r="H1173" s="537"/>
      <c r="I1173" s="221"/>
    </row>
    <row r="1174" spans="1:10" ht="15" thickBot="1">
      <c r="A1174" s="524" t="s">
        <v>59</v>
      </c>
      <c r="B1174" s="525"/>
      <c r="C1174" s="525"/>
      <c r="D1174" s="525"/>
      <c r="E1174" s="525"/>
      <c r="F1174" s="525"/>
      <c r="G1174" s="525"/>
      <c r="H1174" s="526"/>
      <c r="I1174" s="142">
        <f>I1172</f>
        <v>0</v>
      </c>
    </row>
    <row r="1175" spans="1:10">
      <c r="A1175" s="538" t="s">
        <v>67</v>
      </c>
      <c r="B1175" s="539"/>
      <c r="C1175" s="539"/>
      <c r="D1175" s="539"/>
      <c r="E1175" s="539"/>
      <c r="F1175" s="539"/>
      <c r="G1175" s="539"/>
      <c r="H1175" s="539"/>
      <c r="I1175" s="540"/>
    </row>
    <row r="1176" spans="1:10" ht="15" thickBot="1">
      <c r="A1176" s="563"/>
      <c r="B1176" s="564"/>
      <c r="C1176" s="564"/>
      <c r="D1176" s="564"/>
      <c r="E1176" s="564"/>
      <c r="F1176" s="564"/>
      <c r="G1176" s="564"/>
      <c r="H1176" s="564"/>
      <c r="I1176" s="565"/>
    </row>
    <row r="1177" spans="1:10" ht="28">
      <c r="A1177" s="544" t="s">
        <v>68</v>
      </c>
      <c r="B1177" s="545"/>
      <c r="C1177" s="545"/>
      <c r="D1177" s="251" t="s">
        <v>69</v>
      </c>
      <c r="E1177" s="255" t="s">
        <v>70</v>
      </c>
      <c r="F1177" s="251" t="s">
        <v>71</v>
      </c>
      <c r="G1177" s="547" t="s">
        <v>57</v>
      </c>
      <c r="H1177" s="546"/>
      <c r="I1177" s="253" t="s">
        <v>58</v>
      </c>
    </row>
    <row r="1178" spans="1:10">
      <c r="A1178" s="106" t="s">
        <v>226</v>
      </c>
      <c r="B1178" s="152"/>
      <c r="C1178" s="152"/>
      <c r="D1178" s="224" t="s">
        <v>117</v>
      </c>
      <c r="E1178" s="1"/>
      <c r="F1178" s="225">
        <v>60000</v>
      </c>
      <c r="G1178" s="548">
        <v>0.57999999999999996</v>
      </c>
      <c r="H1178" s="549"/>
      <c r="I1178" s="223">
        <f>F1178*G1178</f>
        <v>34800</v>
      </c>
    </row>
    <row r="1179" spans="1:10">
      <c r="A1179" s="106"/>
      <c r="D1179" s="224"/>
      <c r="F1179" s="225"/>
      <c r="G1179" s="548"/>
      <c r="H1179" s="549"/>
      <c r="I1179" s="223"/>
    </row>
    <row r="1180" spans="1:10">
      <c r="A1180" s="106"/>
      <c r="B1180" s="152"/>
      <c r="C1180" s="152"/>
      <c r="D1180" s="224"/>
      <c r="E1180" s="108"/>
      <c r="F1180" s="225"/>
      <c r="G1180" s="548"/>
      <c r="H1180" s="549"/>
      <c r="I1180" s="223"/>
    </row>
    <row r="1181" spans="1:10" ht="15" thickBot="1">
      <c r="A1181" s="533"/>
      <c r="B1181" s="534"/>
      <c r="C1181" s="534"/>
      <c r="D1181" s="104"/>
      <c r="E1181" s="105"/>
      <c r="F1181" s="104"/>
      <c r="G1181" s="536"/>
      <c r="H1181" s="537"/>
      <c r="I1181" s="221"/>
    </row>
    <row r="1182" spans="1:10" ht="15" thickBot="1">
      <c r="A1182" s="524" t="s">
        <v>59</v>
      </c>
      <c r="B1182" s="525"/>
      <c r="C1182" s="525"/>
      <c r="D1182" s="525"/>
      <c r="E1182" s="525"/>
      <c r="F1182" s="525"/>
      <c r="G1182" s="525"/>
      <c r="H1182" s="526"/>
      <c r="I1182" s="226">
        <f>SUM(I1178:I1180)</f>
        <v>34800</v>
      </c>
    </row>
    <row r="1183" spans="1:10" ht="15" thickBot="1">
      <c r="A1183" s="95"/>
      <c r="B1183" s="84"/>
      <c r="C1183" s="84"/>
      <c r="D1183" s="84"/>
      <c r="E1183" s="84"/>
      <c r="F1183" s="84"/>
      <c r="G1183" s="84"/>
      <c r="H1183" s="84"/>
      <c r="I1183" s="130"/>
    </row>
    <row r="1184" spans="1:10" ht="15" thickBot="1">
      <c r="A1184" s="527" t="s">
        <v>72</v>
      </c>
      <c r="B1184" s="528"/>
      <c r="C1184" s="528"/>
      <c r="D1184" s="528"/>
      <c r="E1184" s="528"/>
      <c r="F1184" s="528"/>
      <c r="G1184" s="528"/>
      <c r="H1184" s="529"/>
      <c r="I1184" s="257">
        <f>I1160+I1168+I1174+I1182</f>
        <v>3166000</v>
      </c>
      <c r="J1184" s="454"/>
    </row>
    <row r="1185" spans="1:9">
      <c r="A1185" s="538" t="s">
        <v>73</v>
      </c>
      <c r="B1185" s="539"/>
      <c r="C1185" s="539"/>
      <c r="D1185" s="539"/>
      <c r="E1185" s="539"/>
      <c r="F1185" s="539"/>
      <c r="G1185" s="539"/>
      <c r="H1185" s="539"/>
      <c r="I1185" s="540"/>
    </row>
    <row r="1186" spans="1:9" ht="15" thickBot="1">
      <c r="A1186" s="563"/>
      <c r="B1186" s="564"/>
      <c r="C1186" s="564"/>
      <c r="D1186" s="564"/>
      <c r="E1186" s="564"/>
      <c r="F1186" s="564"/>
      <c r="G1186" s="564"/>
      <c r="H1186" s="564"/>
      <c r="I1186" s="565"/>
    </row>
    <row r="1187" spans="1:9">
      <c r="A1187" s="544" t="s">
        <v>74</v>
      </c>
      <c r="B1187" s="545"/>
      <c r="C1187" s="545"/>
      <c r="D1187" s="255"/>
      <c r="E1187" s="252"/>
      <c r="F1187" s="251" t="s">
        <v>75</v>
      </c>
      <c r="G1187" s="547" t="s">
        <v>76</v>
      </c>
      <c r="H1187" s="546"/>
      <c r="I1187" s="253"/>
    </row>
    <row r="1188" spans="1:9">
      <c r="A1188" s="515" t="s">
        <v>77</v>
      </c>
      <c r="B1188" s="516"/>
      <c r="C1188" s="516"/>
      <c r="D1188" s="227"/>
      <c r="E1188" s="112"/>
      <c r="F1188" s="113">
        <v>0.24</v>
      </c>
      <c r="G1188" s="517">
        <f>I1184*F1188</f>
        <v>759840</v>
      </c>
      <c r="H1188" s="518"/>
      <c r="I1188" s="209"/>
    </row>
    <row r="1189" spans="1:9">
      <c r="A1189" s="162" t="s">
        <v>78</v>
      </c>
      <c r="B1189" s="172"/>
      <c r="C1189" s="169"/>
      <c r="D1189" s="169"/>
      <c r="E1189" s="170"/>
      <c r="F1189" s="113">
        <v>0.02</v>
      </c>
      <c r="G1189" s="517">
        <f>I1184*F1189</f>
        <v>63320</v>
      </c>
      <c r="H1189" s="518"/>
      <c r="I1189" s="209"/>
    </row>
    <row r="1190" spans="1:9" ht="15" thickBot="1">
      <c r="A1190" s="519" t="s">
        <v>79</v>
      </c>
      <c r="B1190" s="520"/>
      <c r="C1190" s="520"/>
      <c r="D1190" s="520"/>
      <c r="E1190" s="521"/>
      <c r="F1190" s="113">
        <v>0.04</v>
      </c>
      <c r="G1190" s="517">
        <f>I1184*F1190</f>
        <v>126640</v>
      </c>
      <c r="H1190" s="518"/>
      <c r="I1190" s="209"/>
    </row>
    <row r="1191" spans="1:9" ht="15" thickBot="1">
      <c r="A1191" s="524" t="s">
        <v>59</v>
      </c>
      <c r="B1191" s="525"/>
      <c r="C1191" s="525"/>
      <c r="D1191" s="525"/>
      <c r="E1191" s="525"/>
      <c r="F1191" s="525"/>
      <c r="G1191" s="525"/>
      <c r="H1191" s="526"/>
      <c r="I1191" s="149">
        <f>G1188+G1189+G1190</f>
        <v>949800</v>
      </c>
    </row>
    <row r="1192" spans="1:9" ht="15" thickBot="1">
      <c r="A1192" s="95"/>
      <c r="B1192" s="84"/>
      <c r="C1192" s="84"/>
      <c r="D1192" s="84"/>
      <c r="E1192" s="84"/>
      <c r="F1192" s="84"/>
      <c r="G1192" s="84"/>
      <c r="H1192" s="84"/>
      <c r="I1192" s="130"/>
    </row>
    <row r="1193" spans="1:9" ht="15" thickBot="1">
      <c r="A1193" s="527" t="s">
        <v>80</v>
      </c>
      <c r="B1193" s="528"/>
      <c r="C1193" s="528"/>
      <c r="D1193" s="528"/>
      <c r="E1193" s="528"/>
      <c r="F1193" s="528"/>
      <c r="G1193" s="528"/>
      <c r="H1193" s="529"/>
      <c r="I1193" s="261">
        <f>I1184+I1191</f>
        <v>4115800</v>
      </c>
    </row>
    <row r="1194" spans="1:9">
      <c r="A1194" s="406"/>
      <c r="B1194" s="407"/>
      <c r="C1194" s="407"/>
      <c r="D1194" s="407"/>
      <c r="E1194" s="407"/>
      <c r="F1194" s="407"/>
      <c r="G1194" s="407"/>
      <c r="H1194" s="407"/>
      <c r="I1194" s="408"/>
    </row>
    <row r="1195" spans="1:9">
      <c r="A1195" s="411"/>
      <c r="B1195" s="409"/>
      <c r="C1195" s="409"/>
      <c r="D1195" s="409"/>
      <c r="E1195" s="409"/>
      <c r="F1195" s="409"/>
      <c r="G1195" s="409"/>
      <c r="H1195" s="409"/>
      <c r="I1195" s="410"/>
    </row>
    <row r="1196" spans="1:9">
      <c r="A1196" s="411"/>
      <c r="B1196" s="409"/>
      <c r="C1196" s="409"/>
      <c r="D1196" s="409"/>
      <c r="E1196" s="409"/>
      <c r="F1196" s="409"/>
      <c r="G1196" s="409"/>
      <c r="H1196" s="409"/>
      <c r="I1196" s="410"/>
    </row>
    <row r="1197" spans="1:9">
      <c r="A1197" s="411"/>
      <c r="B1197" s="409"/>
      <c r="C1197" s="409"/>
      <c r="D1197" s="409"/>
      <c r="E1197" s="409"/>
      <c r="F1197" s="409"/>
      <c r="G1197" s="409"/>
      <c r="H1197" s="409"/>
      <c r="I1197" s="410"/>
    </row>
    <row r="1198" spans="1:9">
      <c r="A1198" s="411"/>
      <c r="B1198" s="409"/>
      <c r="C1198" s="409"/>
      <c r="D1198" s="409"/>
      <c r="E1198" s="409"/>
      <c r="F1198" s="409"/>
      <c r="G1198" s="409"/>
      <c r="H1198" s="409"/>
      <c r="I1198" s="410"/>
    </row>
    <row r="1199" spans="1:9">
      <c r="A1199" s="95"/>
      <c r="B1199" s="84"/>
      <c r="C1199" s="84"/>
      <c r="D1199" s="84"/>
      <c r="E1199" s="84"/>
      <c r="F1199" s="84"/>
      <c r="G1199" s="84"/>
      <c r="H1199" s="84"/>
      <c r="I1199" s="130"/>
    </row>
    <row r="1200" spans="1:9">
      <c r="A1200" s="95"/>
      <c r="B1200" s="84"/>
      <c r="E1200" s="114" t="s">
        <v>81</v>
      </c>
      <c r="F1200" s="114"/>
      <c r="G1200" s="114"/>
      <c r="H1200" s="114"/>
      <c r="I1200" s="130"/>
    </row>
    <row r="1201" spans="1:9">
      <c r="A1201" s="95"/>
      <c r="B1201" s="84"/>
      <c r="E1201" s="169" t="s">
        <v>82</v>
      </c>
      <c r="F1201" s="169"/>
      <c r="G1201" s="169"/>
      <c r="H1201" s="169"/>
      <c r="I1201" s="130"/>
    </row>
    <row r="1202" spans="1:9">
      <c r="A1202" s="95"/>
      <c r="B1202" s="84"/>
      <c r="E1202" s="169" t="s">
        <v>83</v>
      </c>
      <c r="F1202" s="169"/>
      <c r="G1202" s="169"/>
      <c r="H1202" s="169"/>
      <c r="I1202" s="130"/>
    </row>
    <row r="1203" spans="1:9">
      <c r="A1203" s="95"/>
      <c r="B1203" s="84"/>
      <c r="E1203" s="169" t="s">
        <v>84</v>
      </c>
      <c r="F1203" s="169"/>
      <c r="G1203" s="169"/>
      <c r="H1203" s="169"/>
      <c r="I1203" s="130"/>
    </row>
    <row r="1204" spans="1:9" ht="15" thickBot="1">
      <c r="A1204" s="163"/>
      <c r="B1204" s="105"/>
      <c r="C1204" s="105"/>
      <c r="D1204" s="105"/>
      <c r="E1204" s="105"/>
      <c r="F1204" s="105"/>
      <c r="G1204" s="105"/>
      <c r="H1204" s="105"/>
      <c r="I1204" s="164"/>
    </row>
    <row r="1206" spans="1:9">
      <c r="A1206" s="595" t="s">
        <v>0</v>
      </c>
      <c r="B1206" s="596"/>
      <c r="C1206" s="596"/>
      <c r="D1206" s="596"/>
      <c r="E1206" s="596"/>
      <c r="F1206" s="596"/>
      <c r="G1206" s="596"/>
      <c r="H1206" s="596"/>
      <c r="I1206" s="597"/>
    </row>
    <row r="1207" spans="1:9">
      <c r="A1207" s="598" t="s">
        <v>1</v>
      </c>
      <c r="B1207" s="599"/>
      <c r="C1207" s="599"/>
      <c r="D1207" s="599"/>
      <c r="E1207" s="599"/>
      <c r="F1207" s="599"/>
      <c r="G1207" s="599"/>
      <c r="H1207" s="599"/>
      <c r="I1207" s="600"/>
    </row>
    <row r="1208" spans="1:9">
      <c r="A1208" s="78"/>
      <c r="B1208" s="78"/>
      <c r="C1208" s="78"/>
      <c r="D1208" s="78"/>
      <c r="E1208" s="78"/>
      <c r="F1208" s="42"/>
      <c r="G1208" s="42"/>
      <c r="H1208" s="1"/>
      <c r="I1208" s="121"/>
    </row>
    <row r="1209" spans="1:9">
      <c r="A1209" s="601" t="s">
        <v>38</v>
      </c>
      <c r="B1209" s="602"/>
      <c r="C1209" s="602"/>
      <c r="D1209" s="602"/>
      <c r="E1209" s="602"/>
      <c r="F1209" s="602"/>
      <c r="G1209" s="602"/>
      <c r="H1209" s="602"/>
      <c r="I1209" s="603"/>
    </row>
    <row r="1210" spans="1:9" ht="15" thickBot="1">
      <c r="A1210" s="84"/>
      <c r="B1210" s="84"/>
      <c r="C1210" s="84"/>
      <c r="D1210" s="84"/>
      <c r="E1210" s="84"/>
      <c r="F1210" s="84"/>
      <c r="G1210" s="84"/>
      <c r="H1210" s="84"/>
      <c r="I1210" s="122"/>
    </row>
    <row r="1211" spans="1:9">
      <c r="A1211" s="604"/>
      <c r="B1211" s="607" t="s">
        <v>86</v>
      </c>
      <c r="C1211" s="608"/>
      <c r="D1211" s="608"/>
      <c r="E1211" s="609"/>
      <c r="F1211" s="610"/>
      <c r="G1211" s="611"/>
      <c r="H1211" s="611"/>
      <c r="I1211" s="612"/>
    </row>
    <row r="1212" spans="1:9">
      <c r="A1212" s="605"/>
      <c r="B1212" s="613"/>
      <c r="C1212" s="614"/>
      <c r="D1212" s="614"/>
      <c r="E1212" s="615"/>
      <c r="F1212" s="616" t="s">
        <v>39</v>
      </c>
      <c r="G1212" s="618"/>
      <c r="H1212" s="619"/>
      <c r="I1212" s="620"/>
    </row>
    <row r="1213" spans="1:9">
      <c r="A1213" s="605"/>
      <c r="B1213" s="613" t="s">
        <v>40</v>
      </c>
      <c r="C1213" s="614"/>
      <c r="D1213" s="614"/>
      <c r="E1213" s="615"/>
      <c r="F1213" s="617"/>
      <c r="G1213" s="621"/>
      <c r="H1213" s="622"/>
      <c r="I1213" s="623"/>
    </row>
    <row r="1214" spans="1:9">
      <c r="A1214" s="605"/>
      <c r="B1214" s="613" t="s">
        <v>41</v>
      </c>
      <c r="C1214" s="614"/>
      <c r="D1214" s="614"/>
      <c r="E1214" s="615"/>
      <c r="F1214" s="616" t="s">
        <v>42</v>
      </c>
      <c r="G1214" s="616">
        <v>1</v>
      </c>
      <c r="H1214" s="616" t="s">
        <v>43</v>
      </c>
      <c r="I1214" s="624">
        <v>1</v>
      </c>
    </row>
    <row r="1215" spans="1:9">
      <c r="A1215" s="606"/>
      <c r="B1215" s="1"/>
      <c r="C1215" s="1"/>
      <c r="D1215" s="1"/>
      <c r="E1215" s="1"/>
      <c r="F1215" s="617"/>
      <c r="G1215" s="617"/>
      <c r="H1215" s="617"/>
      <c r="I1215" s="625"/>
    </row>
    <row r="1216" spans="1:9" ht="15" thickBot="1">
      <c r="A1216" s="205"/>
      <c r="B1216" s="206"/>
      <c r="C1216" s="206"/>
      <c r="D1216" s="206"/>
      <c r="E1216" s="206"/>
      <c r="F1216" s="206"/>
      <c r="G1216" s="120"/>
      <c r="H1216" s="120"/>
      <c r="I1216" s="123"/>
    </row>
    <row r="1217" spans="1:9">
      <c r="A1217" s="566"/>
      <c r="B1217" s="567"/>
      <c r="C1217" s="567"/>
      <c r="D1217" s="567"/>
      <c r="E1217" s="568"/>
      <c r="F1217" s="572" t="s">
        <v>44</v>
      </c>
      <c r="G1217" s="86" t="s">
        <v>45</v>
      </c>
      <c r="H1217" s="86" t="s">
        <v>46</v>
      </c>
      <c r="I1217" s="124" t="s">
        <v>47</v>
      </c>
    </row>
    <row r="1218" spans="1:9">
      <c r="A1218" s="569"/>
      <c r="B1218" s="570"/>
      <c r="C1218" s="570"/>
      <c r="D1218" s="570"/>
      <c r="E1218" s="571"/>
      <c r="F1218" s="573"/>
      <c r="G1218" s="90">
        <v>22</v>
      </c>
      <c r="H1218" s="90">
        <v>4</v>
      </c>
      <c r="I1218" s="125">
        <v>24</v>
      </c>
    </row>
    <row r="1219" spans="1:9">
      <c r="A1219" s="574" t="s">
        <v>48</v>
      </c>
      <c r="B1219" s="575"/>
      <c r="C1219" s="88" t="s">
        <v>49</v>
      </c>
      <c r="D1219" s="84"/>
      <c r="E1219" s="88"/>
      <c r="F1219" s="89"/>
      <c r="G1219" s="84"/>
      <c r="H1219" s="84"/>
      <c r="I1219" s="126"/>
    </row>
    <row r="1220" spans="1:9">
      <c r="A1220" s="91"/>
      <c r="B1220" s="92"/>
      <c r="C1220" s="92"/>
      <c r="D1220" s="92"/>
      <c r="E1220" s="92"/>
      <c r="F1220" s="92"/>
      <c r="G1220" s="92"/>
      <c r="H1220" s="92"/>
      <c r="I1220" s="127"/>
    </row>
    <row r="1221" spans="1:9" ht="15" thickBot="1">
      <c r="A1221" s="137"/>
      <c r="B1221" s="138"/>
      <c r="C1221" s="138"/>
      <c r="D1221" s="138"/>
      <c r="E1221" s="138"/>
      <c r="F1221" s="138"/>
      <c r="G1221" s="138"/>
      <c r="H1221" s="138"/>
      <c r="I1221" s="128"/>
    </row>
    <row r="1222" spans="1:9" ht="15" thickBot="1">
      <c r="A1222" s="93"/>
      <c r="B1222" s="94"/>
      <c r="C1222" s="84"/>
      <c r="D1222" s="84"/>
      <c r="E1222" s="94"/>
      <c r="F1222" s="94"/>
      <c r="G1222" s="94"/>
      <c r="H1222" s="94"/>
      <c r="I1222" s="129"/>
    </row>
    <row r="1223" spans="1:9" ht="15" thickBot="1">
      <c r="A1223" s="576" t="s">
        <v>50</v>
      </c>
      <c r="B1223" s="577"/>
      <c r="C1223" s="577"/>
      <c r="D1223" s="577"/>
      <c r="E1223" s="577"/>
      <c r="F1223" s="577"/>
      <c r="G1223" s="577"/>
      <c r="H1223" s="577"/>
      <c r="I1223" s="578"/>
    </row>
    <row r="1224" spans="1:9">
      <c r="A1224" s="244" t="s">
        <v>51</v>
      </c>
      <c r="B1224" s="544" t="s">
        <v>7</v>
      </c>
      <c r="C1224" s="545"/>
      <c r="D1224" s="545"/>
      <c r="E1224" s="545"/>
      <c r="F1224" s="579"/>
      <c r="G1224" s="580" t="s">
        <v>52</v>
      </c>
      <c r="H1224" s="581"/>
      <c r="I1224" s="247" t="s">
        <v>9</v>
      </c>
    </row>
    <row r="1225" spans="1:9" ht="15" thickBot="1">
      <c r="A1225" s="248" t="str">
        <f>'Presupuesto Oficial'!B38</f>
        <v>4.8</v>
      </c>
      <c r="B1225" s="582" t="str">
        <f>'Presupuesto Oficial'!E38</f>
        <v>Construcción de Atril para nicho de la virgen</v>
      </c>
      <c r="C1225" s="583"/>
      <c r="D1225" s="583"/>
      <c r="E1225" s="583"/>
      <c r="F1225" s="584"/>
      <c r="G1225" s="585">
        <v>1</v>
      </c>
      <c r="H1225" s="586"/>
      <c r="I1225" s="249">
        <v>1</v>
      </c>
    </row>
    <row r="1226" spans="1:9" ht="15" thickBot="1">
      <c r="A1226" s="538" t="s">
        <v>53</v>
      </c>
      <c r="B1226" s="539"/>
      <c r="C1226" s="539"/>
      <c r="D1226" s="539"/>
      <c r="E1226" s="539"/>
      <c r="F1226" s="539"/>
      <c r="G1226" s="539"/>
      <c r="H1226" s="539"/>
      <c r="I1226" s="540"/>
    </row>
    <row r="1227" spans="1:9">
      <c r="A1227" s="544" t="s">
        <v>7</v>
      </c>
      <c r="B1227" s="545"/>
      <c r="C1227" s="250"/>
      <c r="D1227" s="587" t="s">
        <v>55</v>
      </c>
      <c r="E1227" s="588"/>
      <c r="F1227" s="251" t="s">
        <v>56</v>
      </c>
      <c r="G1227" s="547" t="s">
        <v>57</v>
      </c>
      <c r="H1227" s="546"/>
      <c r="I1227" s="253" t="s">
        <v>58</v>
      </c>
    </row>
    <row r="1228" spans="1:9">
      <c r="A1228" s="515" t="s">
        <v>134</v>
      </c>
      <c r="B1228" s="516"/>
      <c r="C1228" s="170"/>
      <c r="D1228" s="589"/>
      <c r="E1228" s="530"/>
      <c r="F1228" s="208">
        <v>15000</v>
      </c>
      <c r="G1228" s="590">
        <v>0.02</v>
      </c>
      <c r="H1228" s="591"/>
      <c r="I1228" s="209">
        <f>F1228*G1228</f>
        <v>300</v>
      </c>
    </row>
    <row r="1229" spans="1:9" ht="15" thickBot="1">
      <c r="A1229" s="533"/>
      <c r="B1229" s="534"/>
      <c r="C1229" s="171"/>
      <c r="D1229" s="592"/>
      <c r="E1229" s="535"/>
      <c r="F1229" s="210"/>
      <c r="G1229" s="593"/>
      <c r="H1229" s="594"/>
      <c r="I1229" s="209"/>
    </row>
    <row r="1230" spans="1:9" ht="15" thickBot="1">
      <c r="A1230" s="524" t="s">
        <v>59</v>
      </c>
      <c r="B1230" s="525"/>
      <c r="C1230" s="525"/>
      <c r="D1230" s="525"/>
      <c r="E1230" s="525"/>
      <c r="F1230" s="525"/>
      <c r="G1230" s="525"/>
      <c r="H1230" s="526"/>
      <c r="I1230" s="142">
        <f>I1228</f>
        <v>300</v>
      </c>
    </row>
    <row r="1231" spans="1:9">
      <c r="A1231" s="538" t="s">
        <v>60</v>
      </c>
      <c r="B1231" s="539"/>
      <c r="C1231" s="539"/>
      <c r="D1231" s="539"/>
      <c r="E1231" s="539"/>
      <c r="F1231" s="539"/>
      <c r="G1231" s="539"/>
      <c r="H1231" s="539"/>
      <c r="I1231" s="540"/>
    </row>
    <row r="1232" spans="1:9" ht="15" thickBot="1">
      <c r="A1232" s="541"/>
      <c r="B1232" s="542"/>
      <c r="C1232" s="542"/>
      <c r="D1232" s="542"/>
      <c r="E1232" s="542"/>
      <c r="F1232" s="542"/>
      <c r="G1232" s="542"/>
      <c r="H1232" s="542"/>
      <c r="I1232" s="543"/>
    </row>
    <row r="1233" spans="1:9">
      <c r="A1233" s="544" t="s">
        <v>7</v>
      </c>
      <c r="B1233" s="545"/>
      <c r="C1233" s="545"/>
      <c r="D1233" s="546"/>
      <c r="E1233" s="254" t="s">
        <v>52</v>
      </c>
      <c r="F1233" s="251" t="s">
        <v>9</v>
      </c>
      <c r="G1233" s="547" t="s">
        <v>61</v>
      </c>
      <c r="H1233" s="546"/>
      <c r="I1233" s="253" t="s">
        <v>58</v>
      </c>
    </row>
    <row r="1234" spans="1:9">
      <c r="A1234" s="550" t="s">
        <v>135</v>
      </c>
      <c r="B1234" s="551"/>
      <c r="C1234" s="551"/>
      <c r="D1234" s="552"/>
      <c r="E1234" s="211" t="s">
        <v>90</v>
      </c>
      <c r="F1234" s="212">
        <f>((0.6+0.6+0.6+0.6)*2.5)*12.5</f>
        <v>75</v>
      </c>
      <c r="G1234" s="553">
        <v>2300</v>
      </c>
      <c r="H1234" s="554"/>
      <c r="I1234" s="209">
        <f>G1234*F1234</f>
        <v>172500</v>
      </c>
    </row>
    <row r="1235" spans="1:9">
      <c r="A1235" s="555" t="s">
        <v>211</v>
      </c>
      <c r="B1235" s="556"/>
      <c r="C1235" s="556"/>
      <c r="D1235" s="557"/>
      <c r="E1235" s="216" t="s">
        <v>96</v>
      </c>
      <c r="F1235" s="262">
        <f>((0.2*0.09*0.04)+(0.2*0.4*0.04))*F1234</f>
        <v>0.29400000000000004</v>
      </c>
      <c r="G1235" s="558">
        <f>I977</f>
        <v>433605.44</v>
      </c>
      <c r="H1235" s="559"/>
      <c r="I1235" s="209">
        <f>G1235*F1235</f>
        <v>127479.99936000002</v>
      </c>
    </row>
    <row r="1236" spans="1:9">
      <c r="A1236" s="555" t="s">
        <v>230</v>
      </c>
      <c r="B1236" s="556"/>
      <c r="C1236" s="556"/>
      <c r="D1236" s="557"/>
      <c r="E1236" s="216" t="s">
        <v>90</v>
      </c>
      <c r="F1236" s="262">
        <f>((0.6+0.6+0.6+0.6+0.6)*2.5)</f>
        <v>7.5</v>
      </c>
      <c r="G1236" s="558">
        <v>79822.233553223996</v>
      </c>
      <c r="H1236" s="559"/>
      <c r="I1236" s="209">
        <f>G1236*F1236</f>
        <v>598666.75164917996</v>
      </c>
    </row>
    <row r="1237" spans="1:9">
      <c r="A1237" s="555" t="s">
        <v>231</v>
      </c>
      <c r="B1237" s="556"/>
      <c r="C1237" s="556"/>
      <c r="D1237" s="557"/>
      <c r="E1237" s="216" t="s">
        <v>129</v>
      </c>
      <c r="F1237" s="262">
        <f>((0.6+0.6+0.6+0.6)*1.5)*8</f>
        <v>28.799999999999997</v>
      </c>
      <c r="G1237" s="558">
        <v>4000</v>
      </c>
      <c r="H1237" s="559"/>
      <c r="I1237" s="209">
        <f>G1237*F1237</f>
        <v>115199.99999999999</v>
      </c>
    </row>
    <row r="1238" spans="1:9" ht="15" thickBot="1">
      <c r="A1238" s="560" t="s">
        <v>232</v>
      </c>
      <c r="B1238" s="561"/>
      <c r="C1238" s="561"/>
      <c r="D1238" s="562"/>
      <c r="E1238" s="216" t="s">
        <v>170</v>
      </c>
      <c r="F1238" s="262">
        <f>((0.6+0.6+0.6))</f>
        <v>1.7999999999999998</v>
      </c>
      <c r="G1238" s="413">
        <v>123946.24943934445</v>
      </c>
      <c r="H1238" s="414"/>
      <c r="I1238" s="209">
        <f>G1238*F1238</f>
        <v>223103.24899081999</v>
      </c>
    </row>
    <row r="1239" spans="1:9" ht="15" thickBot="1">
      <c r="A1239" s="524" t="s">
        <v>59</v>
      </c>
      <c r="B1239" s="525"/>
      <c r="C1239" s="525"/>
      <c r="D1239" s="525"/>
      <c r="E1239" s="525"/>
      <c r="F1239" s="525"/>
      <c r="G1239" s="525"/>
      <c r="H1239" s="526"/>
      <c r="I1239" s="220">
        <f>SUM(I1234:I1238)</f>
        <v>1236950</v>
      </c>
    </row>
    <row r="1240" spans="1:9">
      <c r="A1240" s="538" t="s">
        <v>62</v>
      </c>
      <c r="B1240" s="539"/>
      <c r="C1240" s="539"/>
      <c r="D1240" s="539"/>
      <c r="E1240" s="539"/>
      <c r="F1240" s="539"/>
      <c r="G1240" s="539"/>
      <c r="H1240" s="539"/>
      <c r="I1240" s="540"/>
    </row>
    <row r="1241" spans="1:9">
      <c r="A1241" s="563"/>
      <c r="B1241" s="564"/>
      <c r="C1241" s="564"/>
      <c r="D1241" s="564"/>
      <c r="E1241" s="564"/>
      <c r="F1241" s="564"/>
      <c r="G1241" s="564"/>
      <c r="H1241" s="564"/>
      <c r="I1241" s="565"/>
    </row>
    <row r="1242" spans="1:9" ht="15" thickBot="1">
      <c r="A1242" s="541"/>
      <c r="B1242" s="542"/>
      <c r="C1242" s="542"/>
      <c r="D1242" s="542"/>
      <c r="E1242" s="542"/>
      <c r="F1242" s="542"/>
      <c r="G1242" s="542"/>
      <c r="H1242" s="542"/>
      <c r="I1242" s="543"/>
    </row>
    <row r="1243" spans="1:9" ht="28">
      <c r="A1243" s="544" t="s">
        <v>63</v>
      </c>
      <c r="B1243" s="545"/>
      <c r="C1243" s="546"/>
      <c r="D1243" s="251" t="s">
        <v>64</v>
      </c>
      <c r="E1243" s="255" t="s">
        <v>65</v>
      </c>
      <c r="F1243" s="256" t="s">
        <v>101</v>
      </c>
      <c r="G1243" s="547" t="s">
        <v>66</v>
      </c>
      <c r="H1243" s="546"/>
      <c r="I1243" s="253" t="s">
        <v>58</v>
      </c>
    </row>
    <row r="1244" spans="1:9">
      <c r="A1244" s="515"/>
      <c r="B1244" s="516"/>
      <c r="C1244" s="530"/>
      <c r="D1244" s="102">
        <f>F1234*5.5</f>
        <v>412.5</v>
      </c>
      <c r="E1244" s="103">
        <v>30</v>
      </c>
      <c r="F1244" s="102">
        <f>D1244/E1244</f>
        <v>13.75</v>
      </c>
      <c r="G1244" s="531">
        <v>1000</v>
      </c>
      <c r="H1244" s="532"/>
      <c r="I1244" s="209">
        <f>G1244*F1244</f>
        <v>13750</v>
      </c>
    </row>
    <row r="1245" spans="1:9" ht="15" thickBot="1">
      <c r="A1245" s="533"/>
      <c r="B1245" s="534"/>
      <c r="C1245" s="535"/>
      <c r="D1245" s="104"/>
      <c r="E1245" s="105"/>
      <c r="F1245" s="104"/>
      <c r="G1245" s="536"/>
      <c r="H1245" s="537"/>
      <c r="I1245" s="221"/>
    </row>
    <row r="1246" spans="1:9" ht="15" thickBot="1">
      <c r="A1246" s="524" t="s">
        <v>59</v>
      </c>
      <c r="B1246" s="525"/>
      <c r="C1246" s="525"/>
      <c r="D1246" s="525"/>
      <c r="E1246" s="525"/>
      <c r="F1246" s="525"/>
      <c r="G1246" s="525"/>
      <c r="H1246" s="526"/>
      <c r="I1246" s="142">
        <f>I1244</f>
        <v>13750</v>
      </c>
    </row>
    <row r="1247" spans="1:9">
      <c r="A1247" s="538" t="s">
        <v>67</v>
      </c>
      <c r="B1247" s="539"/>
      <c r="C1247" s="539"/>
      <c r="D1247" s="539"/>
      <c r="E1247" s="539"/>
      <c r="F1247" s="539"/>
      <c r="G1247" s="539"/>
      <c r="H1247" s="539"/>
      <c r="I1247" s="540"/>
    </row>
    <row r="1248" spans="1:9" ht="15" thickBot="1">
      <c r="A1248" s="541"/>
      <c r="B1248" s="542"/>
      <c r="C1248" s="542"/>
      <c r="D1248" s="542"/>
      <c r="E1248" s="542"/>
      <c r="F1248" s="542"/>
      <c r="G1248" s="542"/>
      <c r="H1248" s="542"/>
      <c r="I1248" s="543"/>
    </row>
    <row r="1249" spans="1:10" ht="28">
      <c r="A1249" s="544" t="s">
        <v>68</v>
      </c>
      <c r="B1249" s="545"/>
      <c r="C1249" s="546"/>
      <c r="D1249" s="251" t="s">
        <v>69</v>
      </c>
      <c r="E1249" s="255" t="s">
        <v>70</v>
      </c>
      <c r="F1249" s="251" t="s">
        <v>71</v>
      </c>
      <c r="G1249" s="547" t="s">
        <v>57</v>
      </c>
      <c r="H1249" s="546"/>
      <c r="I1249" s="253" t="s">
        <v>58</v>
      </c>
    </row>
    <row r="1250" spans="1:10">
      <c r="A1250" s="106"/>
      <c r="B1250" s="152"/>
      <c r="C1250" s="152"/>
      <c r="D1250" s="222"/>
      <c r="E1250" s="108"/>
      <c r="F1250" s="109"/>
      <c r="G1250" s="548"/>
      <c r="H1250" s="549"/>
      <c r="I1250" s="223"/>
    </row>
    <row r="1251" spans="1:10">
      <c r="A1251" s="106" t="s">
        <v>116</v>
      </c>
      <c r="B1251" s="152"/>
      <c r="C1251" s="152"/>
      <c r="D1251" s="224" t="s">
        <v>117</v>
      </c>
      <c r="E1251" s="1"/>
      <c r="F1251" s="225">
        <v>60000</v>
      </c>
      <c r="G1251" s="548">
        <v>7</v>
      </c>
      <c r="H1251" s="549"/>
      <c r="I1251" s="223">
        <f>F1251*G1251</f>
        <v>420000</v>
      </c>
    </row>
    <row r="1252" spans="1:10">
      <c r="A1252" s="106"/>
      <c r="B1252" s="152"/>
      <c r="C1252" s="152"/>
      <c r="D1252" s="222"/>
      <c r="E1252" s="108"/>
      <c r="F1252" s="109"/>
      <c r="G1252" s="531"/>
      <c r="H1252" s="532"/>
      <c r="I1252" s="223"/>
    </row>
    <row r="1253" spans="1:10" ht="15" thickBot="1">
      <c r="A1253" s="533"/>
      <c r="B1253" s="534"/>
      <c r="C1253" s="535"/>
      <c r="D1253" s="104"/>
      <c r="E1253" s="105"/>
      <c r="F1253" s="104"/>
      <c r="G1253" s="536"/>
      <c r="H1253" s="537"/>
      <c r="I1253" s="221"/>
    </row>
    <row r="1254" spans="1:10" ht="15" thickBot="1">
      <c r="A1254" s="524" t="s">
        <v>59</v>
      </c>
      <c r="B1254" s="525"/>
      <c r="C1254" s="525"/>
      <c r="D1254" s="525"/>
      <c r="E1254" s="525"/>
      <c r="F1254" s="525"/>
      <c r="G1254" s="525"/>
      <c r="H1254" s="526"/>
      <c r="I1254" s="226">
        <f>I1251</f>
        <v>420000</v>
      </c>
    </row>
    <row r="1255" spans="1:10" ht="15" thickBot="1">
      <c r="A1255" s="95"/>
      <c r="B1255" s="84"/>
      <c r="C1255" s="84"/>
      <c r="D1255" s="84"/>
      <c r="E1255" s="84"/>
      <c r="F1255" s="84"/>
      <c r="G1255" s="84"/>
      <c r="H1255" s="84"/>
      <c r="I1255" s="130"/>
    </row>
    <row r="1256" spans="1:10" ht="15" thickBot="1">
      <c r="A1256" s="527" t="s">
        <v>72</v>
      </c>
      <c r="B1256" s="528"/>
      <c r="C1256" s="528"/>
      <c r="D1256" s="528"/>
      <c r="E1256" s="528"/>
      <c r="F1256" s="528"/>
      <c r="G1256" s="528"/>
      <c r="H1256" s="529"/>
      <c r="I1256" s="257">
        <f>I1230+I1239+I1246+I1254</f>
        <v>1671000</v>
      </c>
      <c r="J1256" s="454"/>
    </row>
    <row r="1257" spans="1:10">
      <c r="A1257" s="538" t="s">
        <v>73</v>
      </c>
      <c r="B1257" s="539"/>
      <c r="C1257" s="539"/>
      <c r="D1257" s="539"/>
      <c r="E1257" s="539"/>
      <c r="F1257" s="539"/>
      <c r="G1257" s="539"/>
      <c r="H1257" s="539"/>
      <c r="I1257" s="540"/>
    </row>
    <row r="1258" spans="1:10" ht="15" thickBot="1">
      <c r="A1258" s="541"/>
      <c r="B1258" s="542"/>
      <c r="C1258" s="542"/>
      <c r="D1258" s="542"/>
      <c r="E1258" s="542"/>
      <c r="F1258" s="542"/>
      <c r="G1258" s="542"/>
      <c r="H1258" s="542"/>
      <c r="I1258" s="543"/>
    </row>
    <row r="1259" spans="1:10">
      <c r="A1259" s="544" t="s">
        <v>74</v>
      </c>
      <c r="B1259" s="545"/>
      <c r="C1259" s="545"/>
      <c r="D1259" s="255"/>
      <c r="E1259" s="252"/>
      <c r="F1259" s="251" t="s">
        <v>75</v>
      </c>
      <c r="G1259" s="547" t="s">
        <v>76</v>
      </c>
      <c r="H1259" s="546"/>
      <c r="I1259" s="253"/>
    </row>
    <row r="1260" spans="1:10">
      <c r="A1260" s="515" t="s">
        <v>77</v>
      </c>
      <c r="B1260" s="516"/>
      <c r="C1260" s="516"/>
      <c r="D1260" s="227"/>
      <c r="E1260" s="112"/>
      <c r="F1260" s="113">
        <v>0.24</v>
      </c>
      <c r="G1260" s="517">
        <f>I1256*F1260</f>
        <v>401040</v>
      </c>
      <c r="H1260" s="518"/>
      <c r="I1260" s="209"/>
    </row>
    <row r="1261" spans="1:10">
      <c r="A1261" s="162" t="s">
        <v>78</v>
      </c>
      <c r="B1261" s="172"/>
      <c r="C1261" s="169"/>
      <c r="D1261" s="169"/>
      <c r="E1261" s="170"/>
      <c r="F1261" s="113">
        <v>0.02</v>
      </c>
      <c r="G1261" s="517">
        <f>I1256*F1261</f>
        <v>33420</v>
      </c>
      <c r="H1261" s="518"/>
      <c r="I1261" s="209"/>
    </row>
    <row r="1262" spans="1:10" ht="15" thickBot="1">
      <c r="A1262" s="519" t="s">
        <v>79</v>
      </c>
      <c r="B1262" s="520"/>
      <c r="C1262" s="520"/>
      <c r="D1262" s="520"/>
      <c r="E1262" s="521"/>
      <c r="F1262" s="113">
        <v>0.04</v>
      </c>
      <c r="G1262" s="522">
        <f>I1256*F1262</f>
        <v>66840</v>
      </c>
      <c r="H1262" s="523"/>
      <c r="I1262" s="209"/>
    </row>
    <row r="1263" spans="1:10" ht="15" thickBot="1">
      <c r="A1263" s="524" t="s">
        <v>59</v>
      </c>
      <c r="B1263" s="525"/>
      <c r="C1263" s="525"/>
      <c r="D1263" s="525"/>
      <c r="E1263" s="525"/>
      <c r="F1263" s="525"/>
      <c r="G1263" s="525"/>
      <c r="H1263" s="526"/>
      <c r="I1263" s="149">
        <f>G1260+G1261+G1262</f>
        <v>501300</v>
      </c>
    </row>
    <row r="1264" spans="1:10" ht="15" thickBot="1">
      <c r="A1264" s="95"/>
      <c r="B1264" s="84"/>
      <c r="C1264" s="84"/>
      <c r="D1264" s="84"/>
      <c r="E1264" s="84"/>
      <c r="F1264" s="84"/>
      <c r="G1264" s="84"/>
      <c r="H1264" s="84"/>
      <c r="I1264" s="130"/>
    </row>
    <row r="1265" spans="1:9" ht="15" thickBot="1">
      <c r="A1265" s="527" t="s">
        <v>80</v>
      </c>
      <c r="B1265" s="528"/>
      <c r="C1265" s="528"/>
      <c r="D1265" s="528"/>
      <c r="E1265" s="528"/>
      <c r="F1265" s="528"/>
      <c r="G1265" s="528"/>
      <c r="H1265" s="529"/>
      <c r="I1265" s="261">
        <f>I1256+I1263</f>
        <v>2172300</v>
      </c>
    </row>
    <row r="1266" spans="1:9">
      <c r="A1266" s="93"/>
      <c r="B1266" s="94"/>
      <c r="C1266" s="94"/>
      <c r="D1266" s="94"/>
      <c r="E1266" s="94"/>
      <c r="F1266" s="94"/>
      <c r="G1266" s="94"/>
      <c r="H1266" s="94"/>
      <c r="I1266" s="129"/>
    </row>
    <row r="1267" spans="1:9">
      <c r="A1267" s="95"/>
      <c r="B1267" s="84"/>
      <c r="C1267" s="114" t="s">
        <v>81</v>
      </c>
      <c r="D1267" s="114"/>
      <c r="E1267" s="114"/>
      <c r="F1267" s="114"/>
      <c r="G1267" s="84"/>
      <c r="H1267" s="84"/>
      <c r="I1267" s="130"/>
    </row>
    <row r="1268" spans="1:9">
      <c r="A1268" s="95"/>
      <c r="B1268" s="84"/>
      <c r="C1268" s="169" t="s">
        <v>82</v>
      </c>
      <c r="D1268" s="169"/>
      <c r="E1268" s="169"/>
      <c r="F1268" s="169"/>
      <c r="G1268" s="84"/>
      <c r="H1268" s="84"/>
      <c r="I1268" s="130"/>
    </row>
    <row r="1269" spans="1:9">
      <c r="A1269" s="95"/>
      <c r="B1269" s="84"/>
      <c r="C1269" s="169" t="s">
        <v>83</v>
      </c>
      <c r="D1269" s="169"/>
      <c r="E1269" s="169"/>
      <c r="F1269" s="169"/>
      <c r="G1269" s="84"/>
      <c r="H1269" s="84"/>
      <c r="I1269" s="130"/>
    </row>
    <row r="1270" spans="1:9">
      <c r="A1270" s="95"/>
      <c r="B1270" s="84"/>
      <c r="C1270" s="169" t="s">
        <v>84</v>
      </c>
      <c r="D1270" s="169"/>
      <c r="E1270" s="169"/>
      <c r="F1270" s="169"/>
      <c r="G1270" s="84"/>
      <c r="H1270" s="84"/>
      <c r="I1270" s="130"/>
    </row>
    <row r="1271" spans="1:9" ht="15" thickBot="1">
      <c r="A1271" s="163"/>
      <c r="B1271" s="105"/>
      <c r="C1271" s="105"/>
      <c r="D1271" s="105"/>
      <c r="E1271" s="105"/>
      <c r="F1271" s="105"/>
      <c r="G1271" s="105"/>
      <c r="H1271" s="105"/>
      <c r="I1271" s="164"/>
    </row>
    <row r="1274" spans="1:9">
      <c r="A1274" s="595" t="s">
        <v>0</v>
      </c>
      <c r="B1274" s="596"/>
      <c r="C1274" s="596"/>
      <c r="D1274" s="596"/>
      <c r="E1274" s="596"/>
      <c r="F1274" s="596"/>
      <c r="G1274" s="596"/>
      <c r="H1274" s="596"/>
      <c r="I1274" s="597"/>
    </row>
    <row r="1275" spans="1:9">
      <c r="A1275" s="598" t="s">
        <v>1</v>
      </c>
      <c r="B1275" s="599"/>
      <c r="C1275" s="599"/>
      <c r="D1275" s="599"/>
      <c r="E1275" s="599"/>
      <c r="F1275" s="599"/>
      <c r="G1275" s="599"/>
      <c r="H1275" s="599"/>
      <c r="I1275" s="600"/>
    </row>
    <row r="1276" spans="1:9">
      <c r="A1276" s="78"/>
      <c r="B1276" s="78"/>
      <c r="C1276" s="78"/>
      <c r="D1276" s="78"/>
      <c r="E1276" s="78"/>
      <c r="F1276" s="42"/>
      <c r="G1276" s="42"/>
      <c r="H1276" s="1"/>
      <c r="I1276" s="121"/>
    </row>
    <row r="1277" spans="1:9">
      <c r="A1277" s="601" t="s">
        <v>38</v>
      </c>
      <c r="B1277" s="602"/>
      <c r="C1277" s="602"/>
      <c r="D1277" s="602"/>
      <c r="E1277" s="602"/>
      <c r="F1277" s="602"/>
      <c r="G1277" s="602"/>
      <c r="H1277" s="602"/>
      <c r="I1277" s="603"/>
    </row>
    <row r="1278" spans="1:9" ht="15" thickBot="1">
      <c r="A1278" s="84"/>
      <c r="B1278" s="84"/>
      <c r="C1278" s="84"/>
      <c r="D1278" s="84"/>
      <c r="E1278" s="84"/>
      <c r="F1278" s="84"/>
      <c r="G1278" s="84"/>
      <c r="H1278" s="84"/>
      <c r="I1278" s="122"/>
    </row>
    <row r="1279" spans="1:9">
      <c r="A1279" s="604"/>
      <c r="B1279" s="607" t="s">
        <v>86</v>
      </c>
      <c r="C1279" s="608"/>
      <c r="D1279" s="608"/>
      <c r="E1279" s="609"/>
      <c r="F1279" s="610"/>
      <c r="G1279" s="611"/>
      <c r="H1279" s="611"/>
      <c r="I1279" s="612"/>
    </row>
    <row r="1280" spans="1:9">
      <c r="A1280" s="605"/>
      <c r="B1280" s="613"/>
      <c r="C1280" s="614"/>
      <c r="D1280" s="614"/>
      <c r="E1280" s="615"/>
      <c r="F1280" s="616" t="s">
        <v>39</v>
      </c>
      <c r="G1280" s="618"/>
      <c r="H1280" s="619"/>
      <c r="I1280" s="620"/>
    </row>
    <row r="1281" spans="1:9">
      <c r="A1281" s="605"/>
      <c r="B1281" s="613" t="s">
        <v>40</v>
      </c>
      <c r="C1281" s="614"/>
      <c r="D1281" s="614"/>
      <c r="E1281" s="615"/>
      <c r="F1281" s="617"/>
      <c r="G1281" s="621"/>
      <c r="H1281" s="622"/>
      <c r="I1281" s="623"/>
    </row>
    <row r="1282" spans="1:9">
      <c r="A1282" s="605"/>
      <c r="B1282" s="613" t="s">
        <v>41</v>
      </c>
      <c r="C1282" s="614"/>
      <c r="D1282" s="614"/>
      <c r="E1282" s="615"/>
      <c r="F1282" s="616" t="s">
        <v>42</v>
      </c>
      <c r="G1282" s="616">
        <v>1</v>
      </c>
      <c r="H1282" s="616" t="s">
        <v>43</v>
      </c>
      <c r="I1282" s="624">
        <v>1</v>
      </c>
    </row>
    <row r="1283" spans="1:9">
      <c r="A1283" s="606"/>
      <c r="B1283" s="1"/>
      <c r="C1283" s="1"/>
      <c r="D1283" s="1"/>
      <c r="E1283" s="1"/>
      <c r="F1283" s="617"/>
      <c r="G1283" s="617"/>
      <c r="H1283" s="617"/>
      <c r="I1283" s="625"/>
    </row>
    <row r="1284" spans="1:9" ht="15" thickBot="1">
      <c r="A1284" s="205"/>
      <c r="B1284" s="206"/>
      <c r="C1284" s="206"/>
      <c r="D1284" s="206"/>
      <c r="E1284" s="206"/>
      <c r="F1284" s="206"/>
      <c r="G1284" s="120"/>
      <c r="H1284" s="120"/>
      <c r="I1284" s="123"/>
    </row>
    <row r="1285" spans="1:9">
      <c r="A1285" s="566"/>
      <c r="B1285" s="567"/>
      <c r="C1285" s="567"/>
      <c r="D1285" s="567"/>
      <c r="E1285" s="568"/>
      <c r="F1285" s="572" t="s">
        <v>44</v>
      </c>
      <c r="G1285" s="86" t="s">
        <v>45</v>
      </c>
      <c r="H1285" s="86" t="s">
        <v>46</v>
      </c>
      <c r="I1285" s="124" t="s">
        <v>47</v>
      </c>
    </row>
    <row r="1286" spans="1:9">
      <c r="A1286" s="569"/>
      <c r="B1286" s="570"/>
      <c r="C1286" s="570"/>
      <c r="D1286" s="570"/>
      <c r="E1286" s="571"/>
      <c r="F1286" s="573"/>
      <c r="G1286" s="90">
        <v>22</v>
      </c>
      <c r="H1286" s="90">
        <v>4</v>
      </c>
      <c r="I1286" s="125">
        <v>24</v>
      </c>
    </row>
    <row r="1287" spans="1:9">
      <c r="A1287" s="574" t="s">
        <v>48</v>
      </c>
      <c r="B1287" s="575"/>
      <c r="C1287" s="88" t="s">
        <v>49</v>
      </c>
      <c r="D1287" s="84"/>
      <c r="E1287" s="88"/>
      <c r="F1287" s="89"/>
      <c r="G1287" s="84"/>
      <c r="H1287" s="84"/>
      <c r="I1287" s="126"/>
    </row>
    <row r="1288" spans="1:9">
      <c r="A1288" s="91"/>
      <c r="B1288" s="92"/>
      <c r="C1288" s="92"/>
      <c r="D1288" s="92"/>
      <c r="E1288" s="92"/>
      <c r="F1288" s="92"/>
      <c r="G1288" s="92"/>
      <c r="H1288" s="92"/>
      <c r="I1288" s="127"/>
    </row>
    <row r="1289" spans="1:9" ht="15" thickBot="1">
      <c r="A1289" s="137"/>
      <c r="B1289" s="138"/>
      <c r="C1289" s="138"/>
      <c r="D1289" s="138"/>
      <c r="E1289" s="138"/>
      <c r="F1289" s="138"/>
      <c r="G1289" s="138"/>
      <c r="H1289" s="138"/>
      <c r="I1289" s="128"/>
    </row>
    <row r="1290" spans="1:9" ht="15" thickBot="1">
      <c r="A1290" s="93"/>
      <c r="B1290" s="94"/>
      <c r="C1290" s="84"/>
      <c r="D1290" s="84"/>
      <c r="E1290" s="94"/>
      <c r="F1290" s="94"/>
      <c r="G1290" s="94"/>
      <c r="H1290" s="94"/>
      <c r="I1290" s="129"/>
    </row>
    <row r="1291" spans="1:9" ht="15" thickBot="1">
      <c r="A1291" s="576" t="s">
        <v>50</v>
      </c>
      <c r="B1291" s="577"/>
      <c r="C1291" s="577"/>
      <c r="D1291" s="577"/>
      <c r="E1291" s="577"/>
      <c r="F1291" s="577"/>
      <c r="G1291" s="577"/>
      <c r="H1291" s="577"/>
      <c r="I1291" s="578"/>
    </row>
    <row r="1292" spans="1:9">
      <c r="A1292" s="244" t="s">
        <v>51</v>
      </c>
      <c r="B1292" s="544" t="s">
        <v>7</v>
      </c>
      <c r="C1292" s="545"/>
      <c r="D1292" s="545"/>
      <c r="E1292" s="545"/>
      <c r="F1292" s="579"/>
      <c r="G1292" s="580" t="s">
        <v>52</v>
      </c>
      <c r="H1292" s="581"/>
      <c r="I1292" s="247" t="s">
        <v>9</v>
      </c>
    </row>
    <row r="1293" spans="1:9" ht="51" customHeight="1" thickBot="1">
      <c r="A1293" s="248" t="str">
        <f>'Presupuesto Oficial'!B34</f>
        <v>4.4</v>
      </c>
      <c r="B1293" s="582" t="str">
        <f>'Presupuesto Oficial'!E34</f>
        <v xml:space="preserve">SuSuministro E Instalacion De Poste Galvanizado En Caliente De 4.00 Metros De Altura Libre,  Acabado Final En Pintura De Esmalte Para Exteriores y 4 luminarias de 50 watt </v>
      </c>
      <c r="C1293" s="583"/>
      <c r="D1293" s="583"/>
      <c r="E1293" s="583"/>
      <c r="F1293" s="584"/>
      <c r="G1293" s="585">
        <v>1</v>
      </c>
      <c r="H1293" s="586"/>
      <c r="I1293" s="249">
        <v>1</v>
      </c>
    </row>
    <row r="1294" spans="1:9" ht="15" thickBot="1">
      <c r="A1294" s="538" t="s">
        <v>53</v>
      </c>
      <c r="B1294" s="539"/>
      <c r="C1294" s="539"/>
      <c r="D1294" s="539"/>
      <c r="E1294" s="539"/>
      <c r="F1294" s="539"/>
      <c r="G1294" s="539"/>
      <c r="H1294" s="539"/>
      <c r="I1294" s="540"/>
    </row>
    <row r="1295" spans="1:9">
      <c r="A1295" s="544" t="s">
        <v>7</v>
      </c>
      <c r="B1295" s="545"/>
      <c r="C1295" s="250"/>
      <c r="D1295" s="587" t="s">
        <v>55</v>
      </c>
      <c r="E1295" s="588"/>
      <c r="F1295" s="251" t="s">
        <v>56</v>
      </c>
      <c r="G1295" s="547" t="s">
        <v>57</v>
      </c>
      <c r="H1295" s="546"/>
      <c r="I1295" s="253" t="s">
        <v>58</v>
      </c>
    </row>
    <row r="1296" spans="1:9">
      <c r="A1296" s="515" t="s">
        <v>134</v>
      </c>
      <c r="B1296" s="516"/>
      <c r="C1296" s="170"/>
      <c r="D1296" s="589"/>
      <c r="E1296" s="530"/>
      <c r="F1296" s="208">
        <v>15000</v>
      </c>
      <c r="G1296" s="590">
        <v>0.02</v>
      </c>
      <c r="H1296" s="591"/>
      <c r="I1296" s="209">
        <f>F1296*G1296</f>
        <v>300</v>
      </c>
    </row>
    <row r="1297" spans="1:9" ht="15" thickBot="1">
      <c r="A1297" s="533"/>
      <c r="B1297" s="534"/>
      <c r="C1297" s="171"/>
      <c r="D1297" s="592"/>
      <c r="E1297" s="535"/>
      <c r="F1297" s="210"/>
      <c r="G1297" s="593"/>
      <c r="H1297" s="594"/>
      <c r="I1297" s="209"/>
    </row>
    <row r="1298" spans="1:9" ht="15" thickBot="1">
      <c r="A1298" s="524" t="s">
        <v>59</v>
      </c>
      <c r="B1298" s="525"/>
      <c r="C1298" s="525"/>
      <c r="D1298" s="525"/>
      <c r="E1298" s="525"/>
      <c r="F1298" s="525"/>
      <c r="G1298" s="525"/>
      <c r="H1298" s="526"/>
      <c r="I1298" s="142">
        <f>I1296</f>
        <v>300</v>
      </c>
    </row>
    <row r="1299" spans="1:9">
      <c r="A1299" s="538" t="s">
        <v>60</v>
      </c>
      <c r="B1299" s="539"/>
      <c r="C1299" s="539"/>
      <c r="D1299" s="539"/>
      <c r="E1299" s="539"/>
      <c r="F1299" s="539"/>
      <c r="G1299" s="539"/>
      <c r="H1299" s="539"/>
      <c r="I1299" s="540"/>
    </row>
    <row r="1300" spans="1:9" ht="15" thickBot="1">
      <c r="A1300" s="541"/>
      <c r="B1300" s="542"/>
      <c r="C1300" s="542"/>
      <c r="D1300" s="542"/>
      <c r="E1300" s="542"/>
      <c r="F1300" s="542"/>
      <c r="G1300" s="542"/>
      <c r="H1300" s="542"/>
      <c r="I1300" s="543"/>
    </row>
    <row r="1301" spans="1:9">
      <c r="A1301" s="544" t="s">
        <v>7</v>
      </c>
      <c r="B1301" s="545"/>
      <c r="C1301" s="545"/>
      <c r="D1301" s="546"/>
      <c r="E1301" s="254" t="s">
        <v>52</v>
      </c>
      <c r="F1301" s="251" t="s">
        <v>9</v>
      </c>
      <c r="G1301" s="547" t="s">
        <v>61</v>
      </c>
      <c r="H1301" s="546"/>
      <c r="I1301" s="253" t="s">
        <v>58</v>
      </c>
    </row>
    <row r="1302" spans="1:9">
      <c r="A1302" s="550" t="s">
        <v>235</v>
      </c>
      <c r="B1302" s="551"/>
      <c r="C1302" s="551"/>
      <c r="D1302" s="552"/>
      <c r="E1302" s="211" t="s">
        <v>52</v>
      </c>
      <c r="F1302" s="212">
        <v>1</v>
      </c>
      <c r="G1302" s="553">
        <v>2455840.666666667</v>
      </c>
      <c r="H1302" s="554"/>
      <c r="I1302" s="209">
        <f>G1302*F1302</f>
        <v>2455840.666666667</v>
      </c>
    </row>
    <row r="1303" spans="1:9">
      <c r="A1303" s="555" t="s">
        <v>236</v>
      </c>
      <c r="B1303" s="556"/>
      <c r="C1303" s="556"/>
      <c r="D1303" s="557"/>
      <c r="E1303" s="216" t="s">
        <v>96</v>
      </c>
      <c r="F1303" s="262">
        <f>((0.2*0.09*0.04)+(0.2*0.4*0.04))*F1302</f>
        <v>3.9200000000000007E-3</v>
      </c>
      <c r="G1303" s="558">
        <v>300000</v>
      </c>
      <c r="H1303" s="559"/>
      <c r="I1303" s="209">
        <f>G1303*F1303</f>
        <v>1176.0000000000002</v>
      </c>
    </row>
    <row r="1304" spans="1:9">
      <c r="A1304" s="555" t="s">
        <v>238</v>
      </c>
      <c r="B1304" s="556"/>
      <c r="C1304" s="556"/>
      <c r="D1304" s="557"/>
      <c r="E1304" s="216" t="s">
        <v>155</v>
      </c>
      <c r="F1304" s="262">
        <v>10</v>
      </c>
      <c r="G1304" s="558">
        <v>250</v>
      </c>
      <c r="H1304" s="559"/>
      <c r="I1304" s="209">
        <f>G1304*F1304</f>
        <v>2500</v>
      </c>
    </row>
    <row r="1305" spans="1:9">
      <c r="A1305" s="555"/>
      <c r="B1305" s="556"/>
      <c r="C1305" s="556"/>
      <c r="D1305" s="557"/>
      <c r="E1305" s="216"/>
      <c r="F1305" s="262"/>
      <c r="G1305" s="558"/>
      <c r="H1305" s="559"/>
      <c r="I1305" s="209">
        <f>G1305*F1305</f>
        <v>0</v>
      </c>
    </row>
    <row r="1306" spans="1:9" ht="15" thickBot="1">
      <c r="A1306" s="560"/>
      <c r="B1306" s="561"/>
      <c r="C1306" s="561"/>
      <c r="D1306" s="562"/>
      <c r="E1306" s="216"/>
      <c r="F1306" s="262"/>
      <c r="G1306" s="413"/>
      <c r="H1306" s="414"/>
      <c r="I1306" s="209">
        <f>G1306*F1306</f>
        <v>0</v>
      </c>
    </row>
    <row r="1307" spans="1:9" ht="15" thickBot="1">
      <c r="A1307" s="524" t="s">
        <v>59</v>
      </c>
      <c r="B1307" s="525"/>
      <c r="C1307" s="525"/>
      <c r="D1307" s="525"/>
      <c r="E1307" s="525"/>
      <c r="F1307" s="525"/>
      <c r="G1307" s="525"/>
      <c r="H1307" s="526"/>
      <c r="I1307" s="220">
        <f>SUM(I1302:I1306)</f>
        <v>2459516.666666667</v>
      </c>
    </row>
    <row r="1308" spans="1:9">
      <c r="A1308" s="538" t="s">
        <v>62</v>
      </c>
      <c r="B1308" s="539"/>
      <c r="C1308" s="539"/>
      <c r="D1308" s="539"/>
      <c r="E1308" s="539"/>
      <c r="F1308" s="539"/>
      <c r="G1308" s="539"/>
      <c r="H1308" s="539"/>
      <c r="I1308" s="540"/>
    </row>
    <row r="1309" spans="1:9">
      <c r="A1309" s="563"/>
      <c r="B1309" s="564"/>
      <c r="C1309" s="564"/>
      <c r="D1309" s="564"/>
      <c r="E1309" s="564"/>
      <c r="F1309" s="564"/>
      <c r="G1309" s="564"/>
      <c r="H1309" s="564"/>
      <c r="I1309" s="565"/>
    </row>
    <row r="1310" spans="1:9" ht="15" thickBot="1">
      <c r="A1310" s="541"/>
      <c r="B1310" s="542"/>
      <c r="C1310" s="542"/>
      <c r="D1310" s="542"/>
      <c r="E1310" s="542"/>
      <c r="F1310" s="542"/>
      <c r="G1310" s="542"/>
      <c r="H1310" s="542"/>
      <c r="I1310" s="543"/>
    </row>
    <row r="1311" spans="1:9" ht="28">
      <c r="A1311" s="544" t="s">
        <v>63</v>
      </c>
      <c r="B1311" s="545"/>
      <c r="C1311" s="546"/>
      <c r="D1311" s="251" t="s">
        <v>64</v>
      </c>
      <c r="E1311" s="255" t="s">
        <v>65</v>
      </c>
      <c r="F1311" s="256" t="s">
        <v>101</v>
      </c>
      <c r="G1311" s="547" t="s">
        <v>66</v>
      </c>
      <c r="H1311" s="546"/>
      <c r="I1311" s="253" t="s">
        <v>58</v>
      </c>
    </row>
    <row r="1312" spans="1:9">
      <c r="A1312" s="515"/>
      <c r="B1312" s="516"/>
      <c r="C1312" s="530"/>
      <c r="D1312" s="102">
        <f>F1302*5.5</f>
        <v>5.5</v>
      </c>
      <c r="E1312" s="103">
        <v>30</v>
      </c>
      <c r="F1312" s="102">
        <f>D1312/E1312</f>
        <v>0.18333333333333332</v>
      </c>
      <c r="G1312" s="531">
        <v>1000</v>
      </c>
      <c r="H1312" s="532"/>
      <c r="I1312" s="209">
        <f>G1312*F1312</f>
        <v>183.33333333333331</v>
      </c>
    </row>
    <row r="1313" spans="1:10" ht="15" thickBot="1">
      <c r="A1313" s="533"/>
      <c r="B1313" s="534"/>
      <c r="C1313" s="535"/>
      <c r="D1313" s="104"/>
      <c r="E1313" s="105"/>
      <c r="F1313" s="104"/>
      <c r="G1313" s="536"/>
      <c r="H1313" s="537"/>
      <c r="I1313" s="221"/>
    </row>
    <row r="1314" spans="1:10" ht="15" thickBot="1">
      <c r="A1314" s="524" t="s">
        <v>59</v>
      </c>
      <c r="B1314" s="525"/>
      <c r="C1314" s="525"/>
      <c r="D1314" s="525"/>
      <c r="E1314" s="525"/>
      <c r="F1314" s="525"/>
      <c r="G1314" s="525"/>
      <c r="H1314" s="526"/>
      <c r="I1314" s="142">
        <f>I1312</f>
        <v>183.33333333333331</v>
      </c>
    </row>
    <row r="1315" spans="1:10">
      <c r="A1315" s="538" t="s">
        <v>67</v>
      </c>
      <c r="B1315" s="539"/>
      <c r="C1315" s="539"/>
      <c r="D1315" s="539"/>
      <c r="E1315" s="539"/>
      <c r="F1315" s="539"/>
      <c r="G1315" s="539"/>
      <c r="H1315" s="539"/>
      <c r="I1315" s="540"/>
    </row>
    <row r="1316" spans="1:10" ht="15" thickBot="1">
      <c r="A1316" s="541"/>
      <c r="B1316" s="542"/>
      <c r="C1316" s="542"/>
      <c r="D1316" s="542"/>
      <c r="E1316" s="542"/>
      <c r="F1316" s="542"/>
      <c r="G1316" s="542"/>
      <c r="H1316" s="542"/>
      <c r="I1316" s="543"/>
    </row>
    <row r="1317" spans="1:10" ht="28">
      <c r="A1317" s="544" t="s">
        <v>68</v>
      </c>
      <c r="B1317" s="545"/>
      <c r="C1317" s="546"/>
      <c r="D1317" s="251" t="s">
        <v>69</v>
      </c>
      <c r="E1317" s="255" t="s">
        <v>70</v>
      </c>
      <c r="F1317" s="251" t="s">
        <v>71</v>
      </c>
      <c r="G1317" s="547" t="s">
        <v>57</v>
      </c>
      <c r="H1317" s="546"/>
      <c r="I1317" s="253" t="s">
        <v>58</v>
      </c>
    </row>
    <row r="1318" spans="1:10">
      <c r="A1318" s="106"/>
      <c r="B1318" s="152"/>
      <c r="C1318" s="152"/>
      <c r="D1318" s="222"/>
      <c r="E1318" s="108"/>
      <c r="F1318" s="109"/>
      <c r="G1318" s="548"/>
      <c r="H1318" s="549"/>
      <c r="I1318" s="223"/>
    </row>
    <row r="1319" spans="1:10">
      <c r="A1319" s="106" t="s">
        <v>116</v>
      </c>
      <c r="B1319" s="152"/>
      <c r="C1319" s="152"/>
      <c r="D1319" s="224" t="s">
        <v>117</v>
      </c>
      <c r="E1319" s="1"/>
      <c r="F1319" s="225">
        <v>60000</v>
      </c>
      <c r="G1319" s="548">
        <v>4</v>
      </c>
      <c r="H1319" s="549"/>
      <c r="I1319" s="223">
        <f>F1319*G1319</f>
        <v>240000</v>
      </c>
    </row>
    <row r="1320" spans="1:10">
      <c r="A1320" s="106"/>
      <c r="B1320" s="152"/>
      <c r="C1320" s="152"/>
      <c r="D1320" s="222"/>
      <c r="E1320" s="108"/>
      <c r="F1320" s="109"/>
      <c r="G1320" s="531"/>
      <c r="H1320" s="532"/>
      <c r="I1320" s="223"/>
    </row>
    <row r="1321" spans="1:10" ht="15" thickBot="1">
      <c r="A1321" s="533"/>
      <c r="B1321" s="534"/>
      <c r="C1321" s="535"/>
      <c r="D1321" s="104"/>
      <c r="E1321" s="105"/>
      <c r="F1321" s="104"/>
      <c r="G1321" s="536"/>
      <c r="H1321" s="537"/>
      <c r="I1321" s="221"/>
    </row>
    <row r="1322" spans="1:10" ht="15" thickBot="1">
      <c r="A1322" s="524" t="s">
        <v>59</v>
      </c>
      <c r="B1322" s="525"/>
      <c r="C1322" s="525"/>
      <c r="D1322" s="525"/>
      <c r="E1322" s="525"/>
      <c r="F1322" s="525"/>
      <c r="G1322" s="525"/>
      <c r="H1322" s="526"/>
      <c r="I1322" s="226">
        <f>I1319</f>
        <v>240000</v>
      </c>
    </row>
    <row r="1323" spans="1:10" ht="15" thickBot="1">
      <c r="A1323" s="95"/>
      <c r="B1323" s="84"/>
      <c r="C1323" s="84"/>
      <c r="D1323" s="84"/>
      <c r="E1323" s="84"/>
      <c r="F1323" s="84"/>
      <c r="G1323" s="84"/>
      <c r="H1323" s="84"/>
      <c r="I1323" s="130"/>
    </row>
    <row r="1324" spans="1:10" ht="15" thickBot="1">
      <c r="A1324" s="527" t="s">
        <v>72</v>
      </c>
      <c r="B1324" s="528"/>
      <c r="C1324" s="528"/>
      <c r="D1324" s="528"/>
      <c r="E1324" s="528"/>
      <c r="F1324" s="528"/>
      <c r="G1324" s="528"/>
      <c r="H1324" s="529"/>
      <c r="I1324" s="257">
        <f>I1298+I1307+I1314+I1322</f>
        <v>2700000.0000000005</v>
      </c>
      <c r="J1324" s="454"/>
    </row>
    <row r="1325" spans="1:10">
      <c r="A1325" s="538" t="s">
        <v>73</v>
      </c>
      <c r="B1325" s="539"/>
      <c r="C1325" s="539"/>
      <c r="D1325" s="539"/>
      <c r="E1325" s="539"/>
      <c r="F1325" s="539"/>
      <c r="G1325" s="539"/>
      <c r="H1325" s="539"/>
      <c r="I1325" s="540"/>
    </row>
    <row r="1326" spans="1:10" ht="15" thickBot="1">
      <c r="A1326" s="541"/>
      <c r="B1326" s="542"/>
      <c r="C1326" s="542"/>
      <c r="D1326" s="542"/>
      <c r="E1326" s="542"/>
      <c r="F1326" s="542"/>
      <c r="G1326" s="542"/>
      <c r="H1326" s="542"/>
      <c r="I1326" s="543"/>
    </row>
    <row r="1327" spans="1:10">
      <c r="A1327" s="544" t="s">
        <v>74</v>
      </c>
      <c r="B1327" s="545"/>
      <c r="C1327" s="545"/>
      <c r="D1327" s="255"/>
      <c r="E1327" s="252"/>
      <c r="F1327" s="251" t="s">
        <v>75</v>
      </c>
      <c r="G1327" s="547" t="s">
        <v>76</v>
      </c>
      <c r="H1327" s="546"/>
      <c r="I1327" s="253"/>
    </row>
    <row r="1328" spans="1:10">
      <c r="A1328" s="515" t="s">
        <v>77</v>
      </c>
      <c r="B1328" s="516"/>
      <c r="C1328" s="516"/>
      <c r="D1328" s="227"/>
      <c r="E1328" s="112"/>
      <c r="F1328" s="113">
        <v>0.24</v>
      </c>
      <c r="G1328" s="517">
        <f>I1324*F1328</f>
        <v>648000.00000000012</v>
      </c>
      <c r="H1328" s="518"/>
      <c r="I1328" s="209"/>
    </row>
    <row r="1329" spans="1:9">
      <c r="A1329" s="162" t="s">
        <v>78</v>
      </c>
      <c r="B1329" s="172"/>
      <c r="C1329" s="169"/>
      <c r="D1329" s="169"/>
      <c r="E1329" s="170"/>
      <c r="F1329" s="113">
        <v>0.02</v>
      </c>
      <c r="G1329" s="517">
        <f>I1324*F1329</f>
        <v>54000.000000000007</v>
      </c>
      <c r="H1329" s="518"/>
      <c r="I1329" s="209"/>
    </row>
    <row r="1330" spans="1:9" ht="15" thickBot="1">
      <c r="A1330" s="519" t="s">
        <v>79</v>
      </c>
      <c r="B1330" s="520"/>
      <c r="C1330" s="520"/>
      <c r="D1330" s="520"/>
      <c r="E1330" s="521"/>
      <c r="F1330" s="113">
        <v>0.04</v>
      </c>
      <c r="G1330" s="522">
        <f>I1324*F1330</f>
        <v>108000.00000000001</v>
      </c>
      <c r="H1330" s="523"/>
      <c r="I1330" s="209"/>
    </row>
    <row r="1331" spans="1:9" ht="15" thickBot="1">
      <c r="A1331" s="524" t="s">
        <v>59</v>
      </c>
      <c r="B1331" s="525"/>
      <c r="C1331" s="525"/>
      <c r="D1331" s="525"/>
      <c r="E1331" s="525"/>
      <c r="F1331" s="525"/>
      <c r="G1331" s="525"/>
      <c r="H1331" s="526"/>
      <c r="I1331" s="149">
        <f>G1328+G1329+G1330</f>
        <v>810000.00000000012</v>
      </c>
    </row>
    <row r="1332" spans="1:9" ht="15" thickBot="1">
      <c r="A1332" s="95"/>
      <c r="B1332" s="84"/>
      <c r="C1332" s="84"/>
      <c r="D1332" s="84"/>
      <c r="E1332" s="84"/>
      <c r="F1332" s="84"/>
      <c r="G1332" s="84"/>
      <c r="H1332" s="84"/>
      <c r="I1332" s="130"/>
    </row>
    <row r="1333" spans="1:9" ht="15" thickBot="1">
      <c r="A1333" s="527" t="s">
        <v>80</v>
      </c>
      <c r="B1333" s="528"/>
      <c r="C1333" s="528"/>
      <c r="D1333" s="528"/>
      <c r="E1333" s="528"/>
      <c r="F1333" s="528"/>
      <c r="G1333" s="528"/>
      <c r="H1333" s="529"/>
      <c r="I1333" s="261">
        <f>I1324+I1331</f>
        <v>3510000.0000000005</v>
      </c>
    </row>
    <row r="1334" spans="1:9">
      <c r="A1334" s="93"/>
      <c r="B1334" s="94"/>
      <c r="C1334" s="94"/>
      <c r="D1334" s="94"/>
      <c r="E1334" s="94"/>
      <c r="F1334" s="94"/>
      <c r="G1334" s="94"/>
      <c r="H1334" s="94"/>
      <c r="I1334" s="129"/>
    </row>
    <row r="1335" spans="1:9">
      <c r="A1335" s="95"/>
      <c r="B1335" s="84"/>
      <c r="C1335" s="114" t="s">
        <v>81</v>
      </c>
      <c r="D1335" s="114"/>
      <c r="E1335" s="114"/>
      <c r="F1335" s="114"/>
      <c r="G1335" s="84"/>
      <c r="H1335" s="84"/>
      <c r="I1335" s="130"/>
    </row>
    <row r="1336" spans="1:9">
      <c r="A1336" s="95"/>
      <c r="B1336" s="84"/>
      <c r="C1336" s="169" t="s">
        <v>82</v>
      </c>
      <c r="D1336" s="169"/>
      <c r="E1336" s="169"/>
      <c r="F1336" s="169"/>
      <c r="G1336" s="84"/>
      <c r="H1336" s="84"/>
      <c r="I1336" s="130"/>
    </row>
    <row r="1337" spans="1:9">
      <c r="A1337" s="95"/>
      <c r="B1337" s="84"/>
      <c r="C1337" s="169" t="s">
        <v>83</v>
      </c>
      <c r="D1337" s="169"/>
      <c r="E1337" s="169"/>
      <c r="F1337" s="169"/>
      <c r="G1337" s="84"/>
      <c r="H1337" s="84"/>
      <c r="I1337" s="130"/>
    </row>
    <row r="1338" spans="1:9">
      <c r="A1338" s="95"/>
      <c r="B1338" s="84"/>
      <c r="C1338" s="169" t="s">
        <v>84</v>
      </c>
      <c r="D1338" s="169"/>
      <c r="E1338" s="169"/>
      <c r="F1338" s="169"/>
      <c r="G1338" s="84"/>
      <c r="H1338" s="84"/>
      <c r="I1338" s="130"/>
    </row>
    <row r="1339" spans="1:9" ht="15" thickBot="1">
      <c r="A1339" s="163"/>
      <c r="B1339" s="105"/>
      <c r="C1339" s="105"/>
      <c r="D1339" s="105"/>
      <c r="E1339" s="105"/>
      <c r="F1339" s="105"/>
      <c r="G1339" s="105"/>
      <c r="H1339" s="105"/>
      <c r="I1339" s="164"/>
    </row>
    <row r="1343" spans="1:9">
      <c r="A1343" s="595" t="s">
        <v>0</v>
      </c>
      <c r="B1343" s="596"/>
      <c r="C1343" s="596"/>
      <c r="D1343" s="596"/>
      <c r="E1343" s="596"/>
      <c r="F1343" s="596"/>
      <c r="G1343" s="596"/>
      <c r="H1343" s="596"/>
      <c r="I1343" s="597"/>
    </row>
    <row r="1344" spans="1:9">
      <c r="A1344" s="598" t="s">
        <v>1</v>
      </c>
      <c r="B1344" s="599"/>
      <c r="C1344" s="599"/>
      <c r="D1344" s="599"/>
      <c r="E1344" s="599"/>
      <c r="F1344" s="599"/>
      <c r="G1344" s="599"/>
      <c r="H1344" s="599"/>
      <c r="I1344" s="600"/>
    </row>
    <row r="1345" spans="1:9">
      <c r="A1345" s="78"/>
      <c r="B1345" s="78"/>
      <c r="C1345" s="78"/>
      <c r="D1345" s="78"/>
      <c r="E1345" s="78"/>
      <c r="F1345" s="42"/>
      <c r="G1345" s="42"/>
      <c r="H1345" s="1"/>
      <c r="I1345" s="121"/>
    </row>
    <row r="1346" spans="1:9">
      <c r="A1346" s="601" t="s">
        <v>38</v>
      </c>
      <c r="B1346" s="602"/>
      <c r="C1346" s="602"/>
      <c r="D1346" s="602"/>
      <c r="E1346" s="602"/>
      <c r="F1346" s="602"/>
      <c r="G1346" s="602"/>
      <c r="H1346" s="602"/>
      <c r="I1346" s="603"/>
    </row>
    <row r="1347" spans="1:9" ht="15" thickBot="1">
      <c r="A1347" s="84"/>
      <c r="B1347" s="84"/>
      <c r="C1347" s="84"/>
      <c r="D1347" s="84"/>
      <c r="E1347" s="84"/>
      <c r="F1347" s="84"/>
      <c r="G1347" s="84"/>
      <c r="H1347" s="84"/>
      <c r="I1347" s="122"/>
    </row>
    <row r="1348" spans="1:9">
      <c r="A1348" s="604"/>
      <c r="B1348" s="607" t="s">
        <v>86</v>
      </c>
      <c r="C1348" s="608"/>
      <c r="D1348" s="608"/>
      <c r="E1348" s="609"/>
      <c r="F1348" s="610"/>
      <c r="G1348" s="611"/>
      <c r="H1348" s="611"/>
      <c r="I1348" s="612"/>
    </row>
    <row r="1349" spans="1:9">
      <c r="A1349" s="605"/>
      <c r="B1349" s="613"/>
      <c r="C1349" s="614"/>
      <c r="D1349" s="614"/>
      <c r="E1349" s="615"/>
      <c r="F1349" s="616" t="s">
        <v>39</v>
      </c>
      <c r="G1349" s="618"/>
      <c r="H1349" s="619"/>
      <c r="I1349" s="620"/>
    </row>
    <row r="1350" spans="1:9">
      <c r="A1350" s="605"/>
      <c r="B1350" s="613" t="s">
        <v>40</v>
      </c>
      <c r="C1350" s="614"/>
      <c r="D1350" s="614"/>
      <c r="E1350" s="615"/>
      <c r="F1350" s="617"/>
      <c r="G1350" s="621"/>
      <c r="H1350" s="622"/>
      <c r="I1350" s="623"/>
    </row>
    <row r="1351" spans="1:9">
      <c r="A1351" s="605"/>
      <c r="B1351" s="613" t="s">
        <v>41</v>
      </c>
      <c r="C1351" s="614"/>
      <c r="D1351" s="614"/>
      <c r="E1351" s="615"/>
      <c r="F1351" s="616" t="s">
        <v>42</v>
      </c>
      <c r="G1351" s="616">
        <v>1</v>
      </c>
      <c r="H1351" s="616" t="s">
        <v>43</v>
      </c>
      <c r="I1351" s="624">
        <v>1</v>
      </c>
    </row>
    <row r="1352" spans="1:9">
      <c r="A1352" s="606"/>
      <c r="B1352" s="1"/>
      <c r="C1352" s="1"/>
      <c r="D1352" s="1"/>
      <c r="E1352" s="1"/>
      <c r="F1352" s="617"/>
      <c r="G1352" s="617"/>
      <c r="H1352" s="617"/>
      <c r="I1352" s="625"/>
    </row>
    <row r="1353" spans="1:9" ht="15" thickBot="1">
      <c r="A1353" s="205"/>
      <c r="B1353" s="206"/>
      <c r="C1353" s="206"/>
      <c r="D1353" s="206"/>
      <c r="E1353" s="206"/>
      <c r="F1353" s="206"/>
      <c r="G1353" s="120"/>
      <c r="H1353" s="120"/>
      <c r="I1353" s="123"/>
    </row>
    <row r="1354" spans="1:9">
      <c r="A1354" s="566"/>
      <c r="B1354" s="567"/>
      <c r="C1354" s="567"/>
      <c r="D1354" s="567"/>
      <c r="E1354" s="568"/>
      <c r="F1354" s="572" t="s">
        <v>44</v>
      </c>
      <c r="G1354" s="86" t="s">
        <v>45</v>
      </c>
      <c r="H1354" s="86" t="s">
        <v>46</v>
      </c>
      <c r="I1354" s="124" t="s">
        <v>47</v>
      </c>
    </row>
    <row r="1355" spans="1:9">
      <c r="A1355" s="569"/>
      <c r="B1355" s="570"/>
      <c r="C1355" s="570"/>
      <c r="D1355" s="570"/>
      <c r="E1355" s="571"/>
      <c r="F1355" s="573"/>
      <c r="G1355" s="90">
        <v>22</v>
      </c>
      <c r="H1355" s="90">
        <v>4</v>
      </c>
      <c r="I1355" s="125">
        <v>24</v>
      </c>
    </row>
    <row r="1356" spans="1:9">
      <c r="A1356" s="574" t="s">
        <v>48</v>
      </c>
      <c r="B1356" s="575"/>
      <c r="C1356" s="88" t="s">
        <v>49</v>
      </c>
      <c r="D1356" s="84"/>
      <c r="E1356" s="88"/>
      <c r="F1356" s="89"/>
      <c r="G1356" s="84"/>
      <c r="H1356" s="84"/>
      <c r="I1356" s="126"/>
    </row>
    <row r="1357" spans="1:9">
      <c r="A1357" s="91"/>
      <c r="B1357" s="92"/>
      <c r="C1357" s="92"/>
      <c r="D1357" s="92"/>
      <c r="E1357" s="92"/>
      <c r="F1357" s="92"/>
      <c r="G1357" s="92"/>
      <c r="H1357" s="92"/>
      <c r="I1357" s="127"/>
    </row>
    <row r="1358" spans="1:9" ht="15" thickBot="1">
      <c r="A1358" s="137"/>
      <c r="B1358" s="138"/>
      <c r="C1358" s="138"/>
      <c r="D1358" s="138"/>
      <c r="E1358" s="138"/>
      <c r="F1358" s="138"/>
      <c r="G1358" s="138"/>
      <c r="H1358" s="138"/>
      <c r="I1358" s="128"/>
    </row>
    <row r="1359" spans="1:9" ht="15" thickBot="1">
      <c r="A1359" s="93"/>
      <c r="B1359" s="94"/>
      <c r="C1359" s="84"/>
      <c r="D1359" s="84"/>
      <c r="E1359" s="94"/>
      <c r="F1359" s="94"/>
      <c r="G1359" s="94"/>
      <c r="H1359" s="94"/>
      <c r="I1359" s="129"/>
    </row>
    <row r="1360" spans="1:9" ht="15" thickBot="1">
      <c r="A1360" s="576" t="s">
        <v>50</v>
      </c>
      <c r="B1360" s="577"/>
      <c r="C1360" s="577"/>
      <c r="D1360" s="577"/>
      <c r="E1360" s="577"/>
      <c r="F1360" s="577"/>
      <c r="G1360" s="577"/>
      <c r="H1360" s="577"/>
      <c r="I1360" s="578"/>
    </row>
    <row r="1361" spans="1:9">
      <c r="A1361" s="244" t="s">
        <v>51</v>
      </c>
      <c r="B1361" s="544" t="s">
        <v>7</v>
      </c>
      <c r="C1361" s="545"/>
      <c r="D1361" s="545"/>
      <c r="E1361" s="545"/>
      <c r="F1361" s="579"/>
      <c r="G1361" s="580" t="s">
        <v>52</v>
      </c>
      <c r="H1361" s="581"/>
      <c r="I1361" s="247" t="s">
        <v>9</v>
      </c>
    </row>
    <row r="1362" spans="1:9" ht="36" customHeight="1" thickBot="1">
      <c r="A1362" s="248" t="str">
        <f>'Presupuesto Oficial'!B33</f>
        <v>4.3</v>
      </c>
      <c r="B1362" s="582" t="str">
        <f>'Presupuesto Oficial'!E33</f>
        <v>Suministro E Instalación De Sistema De Riego - Hidrantes (Ver Diseño).Suministro E Instalación De Sistema De Riego - Hidrantes (Ver Diseño).</v>
      </c>
      <c r="C1362" s="583"/>
      <c r="D1362" s="583"/>
      <c r="E1362" s="583"/>
      <c r="F1362" s="584"/>
      <c r="G1362" s="585">
        <v>1</v>
      </c>
      <c r="H1362" s="586"/>
      <c r="I1362" s="249">
        <v>1</v>
      </c>
    </row>
    <row r="1363" spans="1:9" ht="15" thickBot="1">
      <c r="A1363" s="538" t="s">
        <v>53</v>
      </c>
      <c r="B1363" s="539"/>
      <c r="C1363" s="539"/>
      <c r="D1363" s="539"/>
      <c r="E1363" s="539"/>
      <c r="F1363" s="539"/>
      <c r="G1363" s="539"/>
      <c r="H1363" s="539"/>
      <c r="I1363" s="540"/>
    </row>
    <row r="1364" spans="1:9">
      <c r="A1364" s="544" t="s">
        <v>7</v>
      </c>
      <c r="B1364" s="545"/>
      <c r="C1364" s="250"/>
      <c r="D1364" s="587" t="s">
        <v>55</v>
      </c>
      <c r="E1364" s="588"/>
      <c r="F1364" s="251" t="s">
        <v>56</v>
      </c>
      <c r="G1364" s="547" t="s">
        <v>57</v>
      </c>
      <c r="H1364" s="546"/>
      <c r="I1364" s="253" t="s">
        <v>58</v>
      </c>
    </row>
    <row r="1365" spans="1:9">
      <c r="A1365" s="515" t="s">
        <v>134</v>
      </c>
      <c r="B1365" s="516"/>
      <c r="C1365" s="170"/>
      <c r="D1365" s="589"/>
      <c r="E1365" s="530"/>
      <c r="F1365" s="208">
        <v>15000</v>
      </c>
      <c r="G1365" s="590">
        <v>0.02</v>
      </c>
      <c r="H1365" s="591"/>
      <c r="I1365" s="209">
        <f>F1365*G1365</f>
        <v>300</v>
      </c>
    </row>
    <row r="1366" spans="1:9" ht="15" thickBot="1">
      <c r="A1366" s="533"/>
      <c r="B1366" s="534"/>
      <c r="C1366" s="171"/>
      <c r="D1366" s="592"/>
      <c r="E1366" s="535"/>
      <c r="F1366" s="210"/>
      <c r="G1366" s="593"/>
      <c r="H1366" s="594"/>
      <c r="I1366" s="209"/>
    </row>
    <row r="1367" spans="1:9" ht="15" thickBot="1">
      <c r="A1367" s="524" t="s">
        <v>59</v>
      </c>
      <c r="B1367" s="525"/>
      <c r="C1367" s="525"/>
      <c r="D1367" s="525"/>
      <c r="E1367" s="525"/>
      <c r="F1367" s="525"/>
      <c r="G1367" s="525"/>
      <c r="H1367" s="526"/>
      <c r="I1367" s="142">
        <f>I1365</f>
        <v>300</v>
      </c>
    </row>
    <row r="1368" spans="1:9">
      <c r="A1368" s="538" t="s">
        <v>60</v>
      </c>
      <c r="B1368" s="539"/>
      <c r="C1368" s="539"/>
      <c r="D1368" s="539"/>
      <c r="E1368" s="539"/>
      <c r="F1368" s="539"/>
      <c r="G1368" s="539"/>
      <c r="H1368" s="539"/>
      <c r="I1368" s="540"/>
    </row>
    <row r="1369" spans="1:9" ht="15" thickBot="1">
      <c r="A1369" s="541"/>
      <c r="B1369" s="542"/>
      <c r="C1369" s="542"/>
      <c r="D1369" s="542"/>
      <c r="E1369" s="542"/>
      <c r="F1369" s="542"/>
      <c r="G1369" s="542"/>
      <c r="H1369" s="542"/>
      <c r="I1369" s="543"/>
    </row>
    <row r="1370" spans="1:9">
      <c r="A1370" s="544" t="s">
        <v>7</v>
      </c>
      <c r="B1370" s="545"/>
      <c r="C1370" s="545"/>
      <c r="D1370" s="546"/>
      <c r="E1370" s="254" t="s">
        <v>52</v>
      </c>
      <c r="F1370" s="251" t="s">
        <v>9</v>
      </c>
      <c r="G1370" s="547" t="s">
        <v>61</v>
      </c>
      <c r="H1370" s="546"/>
      <c r="I1370" s="253" t="s">
        <v>58</v>
      </c>
    </row>
    <row r="1371" spans="1:9">
      <c r="A1371" s="550" t="s">
        <v>239</v>
      </c>
      <c r="B1371" s="551"/>
      <c r="C1371" s="551"/>
      <c r="D1371" s="552"/>
      <c r="E1371" s="216" t="s">
        <v>221</v>
      </c>
      <c r="F1371" s="212">
        <v>200</v>
      </c>
      <c r="G1371" s="553">
        <v>4200</v>
      </c>
      <c r="H1371" s="554"/>
      <c r="I1371" s="209">
        <f>G1371*F1371</f>
        <v>840000</v>
      </c>
    </row>
    <row r="1372" spans="1:9">
      <c r="A1372" s="555" t="s">
        <v>240</v>
      </c>
      <c r="B1372" s="556"/>
      <c r="C1372" s="556"/>
      <c r="D1372" s="557"/>
      <c r="E1372" s="216" t="s">
        <v>221</v>
      </c>
      <c r="F1372" s="262">
        <v>164000</v>
      </c>
      <c r="G1372" s="558">
        <v>1</v>
      </c>
      <c r="H1372" s="559"/>
      <c r="I1372" s="209">
        <f>G1372*F1372</f>
        <v>164000</v>
      </c>
    </row>
    <row r="1373" spans="1:9">
      <c r="A1373" s="555" t="s">
        <v>241</v>
      </c>
      <c r="B1373" s="556"/>
      <c r="C1373" s="556"/>
      <c r="D1373" s="557"/>
      <c r="E1373" s="216" t="s">
        <v>221</v>
      </c>
      <c r="F1373" s="262">
        <v>6</v>
      </c>
      <c r="G1373" s="558">
        <v>8000</v>
      </c>
      <c r="H1373" s="559"/>
      <c r="I1373" s="209">
        <f>G1373*F1373</f>
        <v>48000</v>
      </c>
    </row>
    <row r="1374" spans="1:9">
      <c r="A1374" s="555"/>
      <c r="B1374" s="556"/>
      <c r="C1374" s="556"/>
      <c r="D1374" s="557"/>
      <c r="E1374" s="216"/>
      <c r="F1374" s="262"/>
      <c r="G1374" s="558"/>
      <c r="H1374" s="559"/>
      <c r="I1374" s="209">
        <f>G1374*F1374</f>
        <v>0</v>
      </c>
    </row>
    <row r="1375" spans="1:9" ht="15" thickBot="1">
      <c r="A1375" s="560"/>
      <c r="B1375" s="561"/>
      <c r="C1375" s="561"/>
      <c r="D1375" s="562"/>
      <c r="E1375" s="216"/>
      <c r="F1375" s="262"/>
      <c r="G1375" s="413"/>
      <c r="H1375" s="414"/>
      <c r="I1375" s="209">
        <f>G1375*F1375</f>
        <v>0</v>
      </c>
    </row>
    <row r="1376" spans="1:9" ht="15" thickBot="1">
      <c r="A1376" s="524" t="s">
        <v>59</v>
      </c>
      <c r="B1376" s="525"/>
      <c r="C1376" s="525"/>
      <c r="D1376" s="525"/>
      <c r="E1376" s="525"/>
      <c r="F1376" s="525"/>
      <c r="G1376" s="525"/>
      <c r="H1376" s="526"/>
      <c r="I1376" s="220">
        <f>SUM(I1371:I1375)</f>
        <v>1052000</v>
      </c>
    </row>
    <row r="1377" spans="1:9">
      <c r="A1377" s="538" t="s">
        <v>62</v>
      </c>
      <c r="B1377" s="539"/>
      <c r="C1377" s="539"/>
      <c r="D1377" s="539"/>
      <c r="E1377" s="539"/>
      <c r="F1377" s="539"/>
      <c r="G1377" s="539"/>
      <c r="H1377" s="539"/>
      <c r="I1377" s="540"/>
    </row>
    <row r="1378" spans="1:9">
      <c r="A1378" s="563"/>
      <c r="B1378" s="564"/>
      <c r="C1378" s="564"/>
      <c r="D1378" s="564"/>
      <c r="E1378" s="564"/>
      <c r="F1378" s="564"/>
      <c r="G1378" s="564"/>
      <c r="H1378" s="564"/>
      <c r="I1378" s="565"/>
    </row>
    <row r="1379" spans="1:9" ht="15" thickBot="1">
      <c r="A1379" s="541"/>
      <c r="B1379" s="542"/>
      <c r="C1379" s="542"/>
      <c r="D1379" s="542"/>
      <c r="E1379" s="542"/>
      <c r="F1379" s="542"/>
      <c r="G1379" s="542"/>
      <c r="H1379" s="542"/>
      <c r="I1379" s="543"/>
    </row>
    <row r="1380" spans="1:9" ht="28">
      <c r="A1380" s="544" t="s">
        <v>63</v>
      </c>
      <c r="B1380" s="545"/>
      <c r="C1380" s="546"/>
      <c r="D1380" s="251" t="s">
        <v>64</v>
      </c>
      <c r="E1380" s="255" t="s">
        <v>65</v>
      </c>
      <c r="F1380" s="256" t="s">
        <v>101</v>
      </c>
      <c r="G1380" s="547" t="s">
        <v>66</v>
      </c>
      <c r="H1380" s="546"/>
      <c r="I1380" s="253" t="s">
        <v>58</v>
      </c>
    </row>
    <row r="1381" spans="1:9">
      <c r="A1381" s="515"/>
      <c r="B1381" s="516"/>
      <c r="C1381" s="530"/>
      <c r="D1381" s="102">
        <f>F1371*5.5</f>
        <v>1100</v>
      </c>
      <c r="E1381" s="103">
        <v>30</v>
      </c>
      <c r="F1381" s="102">
        <f>D1381/E1381</f>
        <v>36.666666666666664</v>
      </c>
      <c r="G1381" s="531">
        <v>1000</v>
      </c>
      <c r="H1381" s="532"/>
      <c r="I1381" s="209">
        <f>G1381*F1381</f>
        <v>36666.666666666664</v>
      </c>
    </row>
    <row r="1382" spans="1:9" ht="15" thickBot="1">
      <c r="A1382" s="533"/>
      <c r="B1382" s="534"/>
      <c r="C1382" s="535"/>
      <c r="D1382" s="104"/>
      <c r="E1382" s="105"/>
      <c r="F1382" s="104"/>
      <c r="G1382" s="536"/>
      <c r="H1382" s="537"/>
      <c r="I1382" s="221"/>
    </row>
    <row r="1383" spans="1:9" ht="15" thickBot="1">
      <c r="A1383" s="524" t="s">
        <v>59</v>
      </c>
      <c r="B1383" s="525"/>
      <c r="C1383" s="525"/>
      <c r="D1383" s="525"/>
      <c r="E1383" s="525"/>
      <c r="F1383" s="525"/>
      <c r="G1383" s="525"/>
      <c r="H1383" s="526"/>
      <c r="I1383" s="142">
        <f>I1381</f>
        <v>36666.666666666664</v>
      </c>
    </row>
    <row r="1384" spans="1:9">
      <c r="A1384" s="538" t="s">
        <v>67</v>
      </c>
      <c r="B1384" s="539"/>
      <c r="C1384" s="539"/>
      <c r="D1384" s="539"/>
      <c r="E1384" s="539"/>
      <c r="F1384" s="539"/>
      <c r="G1384" s="539"/>
      <c r="H1384" s="539"/>
      <c r="I1384" s="540"/>
    </row>
    <row r="1385" spans="1:9" ht="15" thickBot="1">
      <c r="A1385" s="541"/>
      <c r="B1385" s="542"/>
      <c r="C1385" s="542"/>
      <c r="D1385" s="542"/>
      <c r="E1385" s="542"/>
      <c r="F1385" s="542"/>
      <c r="G1385" s="542"/>
      <c r="H1385" s="542"/>
      <c r="I1385" s="543"/>
    </row>
    <row r="1386" spans="1:9" ht="28">
      <c r="A1386" s="544" t="s">
        <v>68</v>
      </c>
      <c r="B1386" s="545"/>
      <c r="C1386" s="546"/>
      <c r="D1386" s="251" t="s">
        <v>69</v>
      </c>
      <c r="E1386" s="255" t="s">
        <v>70</v>
      </c>
      <c r="F1386" s="251" t="s">
        <v>71</v>
      </c>
      <c r="G1386" s="547" t="s">
        <v>57</v>
      </c>
      <c r="H1386" s="546"/>
      <c r="I1386" s="253" t="s">
        <v>58</v>
      </c>
    </row>
    <row r="1387" spans="1:9">
      <c r="A1387" s="106"/>
      <c r="B1387" s="152"/>
      <c r="C1387" s="152"/>
      <c r="D1387" s="222"/>
      <c r="E1387" s="108"/>
      <c r="F1387" s="109"/>
      <c r="G1387" s="548"/>
      <c r="H1387" s="549"/>
      <c r="I1387" s="223"/>
    </row>
    <row r="1388" spans="1:9">
      <c r="A1388" s="106" t="s">
        <v>116</v>
      </c>
      <c r="B1388" s="152"/>
      <c r="C1388" s="152"/>
      <c r="D1388" s="224" t="s">
        <v>117</v>
      </c>
      <c r="E1388" s="1"/>
      <c r="F1388" s="225">
        <v>60000</v>
      </c>
      <c r="G1388" s="548">
        <v>8.5172222222222231</v>
      </c>
      <c r="H1388" s="549"/>
      <c r="I1388" s="223">
        <f>F1388*G1388</f>
        <v>511033.33333333337</v>
      </c>
    </row>
    <row r="1389" spans="1:9">
      <c r="A1389" s="106"/>
      <c r="B1389" s="152"/>
      <c r="C1389" s="152"/>
      <c r="D1389" s="222"/>
      <c r="E1389" s="108"/>
      <c r="F1389" s="109"/>
      <c r="G1389" s="531"/>
      <c r="H1389" s="532"/>
      <c r="I1389" s="223"/>
    </row>
    <row r="1390" spans="1:9" ht="15" thickBot="1">
      <c r="A1390" s="533"/>
      <c r="B1390" s="534"/>
      <c r="C1390" s="535"/>
      <c r="D1390" s="104"/>
      <c r="E1390" s="105"/>
      <c r="F1390" s="104"/>
      <c r="G1390" s="536"/>
      <c r="H1390" s="537"/>
      <c r="I1390" s="221"/>
    </row>
    <row r="1391" spans="1:9" ht="15" thickBot="1">
      <c r="A1391" s="524" t="s">
        <v>59</v>
      </c>
      <c r="B1391" s="525"/>
      <c r="C1391" s="525"/>
      <c r="D1391" s="525"/>
      <c r="E1391" s="525"/>
      <c r="F1391" s="525"/>
      <c r="G1391" s="525"/>
      <c r="H1391" s="526"/>
      <c r="I1391" s="226">
        <f>I1388</f>
        <v>511033.33333333337</v>
      </c>
    </row>
    <row r="1392" spans="1:9" ht="15" thickBot="1">
      <c r="A1392" s="95"/>
      <c r="B1392" s="84"/>
      <c r="C1392" s="84"/>
      <c r="D1392" s="84"/>
      <c r="E1392" s="84"/>
      <c r="F1392" s="84"/>
      <c r="G1392" s="84"/>
      <c r="H1392" s="84"/>
      <c r="I1392" s="130"/>
    </row>
    <row r="1393" spans="1:10" ht="15" thickBot="1">
      <c r="A1393" s="527" t="s">
        <v>72</v>
      </c>
      <c r="B1393" s="528"/>
      <c r="C1393" s="528"/>
      <c r="D1393" s="528"/>
      <c r="E1393" s="528"/>
      <c r="F1393" s="528"/>
      <c r="G1393" s="528"/>
      <c r="H1393" s="529"/>
      <c r="I1393" s="257">
        <f>I1367+I1376+I1383+I1391</f>
        <v>1600000</v>
      </c>
      <c r="J1393" s="454"/>
    </row>
    <row r="1394" spans="1:10">
      <c r="A1394" s="538" t="s">
        <v>73</v>
      </c>
      <c r="B1394" s="539"/>
      <c r="C1394" s="539"/>
      <c r="D1394" s="539"/>
      <c r="E1394" s="539"/>
      <c r="F1394" s="539"/>
      <c r="G1394" s="539"/>
      <c r="H1394" s="539"/>
      <c r="I1394" s="540"/>
    </row>
    <row r="1395" spans="1:10" ht="15" thickBot="1">
      <c r="A1395" s="541"/>
      <c r="B1395" s="542"/>
      <c r="C1395" s="542"/>
      <c r="D1395" s="542"/>
      <c r="E1395" s="542"/>
      <c r="F1395" s="542"/>
      <c r="G1395" s="542"/>
      <c r="H1395" s="542"/>
      <c r="I1395" s="543"/>
    </row>
    <row r="1396" spans="1:10">
      <c r="A1396" s="544" t="s">
        <v>74</v>
      </c>
      <c r="B1396" s="545"/>
      <c r="C1396" s="545"/>
      <c r="D1396" s="255"/>
      <c r="E1396" s="252"/>
      <c r="F1396" s="251" t="s">
        <v>75</v>
      </c>
      <c r="G1396" s="547" t="s">
        <v>76</v>
      </c>
      <c r="H1396" s="546"/>
      <c r="I1396" s="253"/>
    </row>
    <row r="1397" spans="1:10">
      <c r="A1397" s="515" t="s">
        <v>77</v>
      </c>
      <c r="B1397" s="516"/>
      <c r="C1397" s="516"/>
      <c r="D1397" s="227"/>
      <c r="E1397" s="112"/>
      <c r="F1397" s="113">
        <v>0.24</v>
      </c>
      <c r="G1397" s="517">
        <f>I1393*F1397</f>
        <v>384000</v>
      </c>
      <c r="H1397" s="518"/>
      <c r="I1397" s="209"/>
    </row>
    <row r="1398" spans="1:10">
      <c r="A1398" s="162" t="s">
        <v>78</v>
      </c>
      <c r="B1398" s="172"/>
      <c r="C1398" s="169"/>
      <c r="D1398" s="169"/>
      <c r="E1398" s="170"/>
      <c r="F1398" s="113">
        <v>0.02</v>
      </c>
      <c r="G1398" s="517">
        <f>I1393*F1398</f>
        <v>32000</v>
      </c>
      <c r="H1398" s="518"/>
      <c r="I1398" s="209"/>
    </row>
    <row r="1399" spans="1:10" ht="15" thickBot="1">
      <c r="A1399" s="519" t="s">
        <v>79</v>
      </c>
      <c r="B1399" s="520"/>
      <c r="C1399" s="520"/>
      <c r="D1399" s="520"/>
      <c r="E1399" s="521"/>
      <c r="F1399" s="113">
        <v>0.04</v>
      </c>
      <c r="G1399" s="522">
        <f>I1393*F1399</f>
        <v>64000</v>
      </c>
      <c r="H1399" s="523"/>
      <c r="I1399" s="209"/>
    </row>
    <row r="1400" spans="1:10" ht="15" thickBot="1">
      <c r="A1400" s="524" t="s">
        <v>59</v>
      </c>
      <c r="B1400" s="525"/>
      <c r="C1400" s="525"/>
      <c r="D1400" s="525"/>
      <c r="E1400" s="525"/>
      <c r="F1400" s="525"/>
      <c r="G1400" s="525"/>
      <c r="H1400" s="526"/>
      <c r="I1400" s="149">
        <f>G1397+G1398+G1399</f>
        <v>480000</v>
      </c>
    </row>
    <row r="1401" spans="1:10" ht="15" thickBot="1">
      <c r="A1401" s="95"/>
      <c r="B1401" s="84"/>
      <c r="C1401" s="84"/>
      <c r="D1401" s="84"/>
      <c r="E1401" s="84"/>
      <c r="F1401" s="84"/>
      <c r="G1401" s="84"/>
      <c r="H1401" s="84"/>
      <c r="I1401" s="130"/>
    </row>
    <row r="1402" spans="1:10" ht="15" thickBot="1">
      <c r="A1402" s="527" t="s">
        <v>80</v>
      </c>
      <c r="B1402" s="528"/>
      <c r="C1402" s="528"/>
      <c r="D1402" s="528"/>
      <c r="E1402" s="528"/>
      <c r="F1402" s="528"/>
      <c r="G1402" s="528"/>
      <c r="H1402" s="529"/>
      <c r="I1402" s="261">
        <f>I1393+I1400</f>
        <v>2080000</v>
      </c>
    </row>
    <row r="1403" spans="1:10">
      <c r="A1403" s="93"/>
      <c r="B1403" s="94"/>
      <c r="C1403" s="94"/>
      <c r="D1403" s="94"/>
      <c r="E1403" s="94"/>
      <c r="F1403" s="94"/>
      <c r="G1403" s="94"/>
      <c r="H1403" s="94"/>
      <c r="I1403" s="129"/>
    </row>
    <row r="1404" spans="1:10">
      <c r="A1404" s="95"/>
      <c r="B1404" s="84"/>
      <c r="C1404" s="114" t="s">
        <v>81</v>
      </c>
      <c r="D1404" s="114"/>
      <c r="E1404" s="114"/>
      <c r="F1404" s="114"/>
      <c r="G1404" s="84"/>
      <c r="H1404" s="84"/>
      <c r="I1404" s="130"/>
    </row>
    <row r="1405" spans="1:10">
      <c r="A1405" s="95"/>
      <c r="B1405" s="84"/>
      <c r="C1405" s="169" t="s">
        <v>82</v>
      </c>
      <c r="D1405" s="169"/>
      <c r="E1405" s="169"/>
      <c r="F1405" s="169"/>
      <c r="G1405" s="84"/>
      <c r="H1405" s="84"/>
      <c r="I1405" s="130"/>
    </row>
    <row r="1406" spans="1:10">
      <c r="A1406" s="95"/>
      <c r="B1406" s="84"/>
      <c r="C1406" s="169" t="s">
        <v>83</v>
      </c>
      <c r="D1406" s="169"/>
      <c r="E1406" s="169"/>
      <c r="F1406" s="169"/>
      <c r="G1406" s="84"/>
      <c r="H1406" s="84"/>
      <c r="I1406" s="130"/>
    </row>
    <row r="1407" spans="1:10">
      <c r="A1407" s="95"/>
      <c r="B1407" s="84"/>
      <c r="C1407" s="169" t="s">
        <v>84</v>
      </c>
      <c r="D1407" s="169"/>
      <c r="E1407" s="169"/>
      <c r="F1407" s="169"/>
      <c r="G1407" s="84"/>
      <c r="H1407" s="84"/>
      <c r="I1407" s="130"/>
    </row>
    <row r="1408" spans="1:10" ht="15" thickBot="1">
      <c r="A1408" s="163"/>
      <c r="B1408" s="105"/>
      <c r="C1408" s="105"/>
      <c r="D1408" s="105"/>
      <c r="E1408" s="105"/>
      <c r="F1408" s="105"/>
      <c r="G1408" s="105"/>
      <c r="H1408" s="105"/>
      <c r="I1408" s="164"/>
    </row>
  </sheetData>
  <mergeCells count="1531">
    <mergeCell ref="A1191:H1191"/>
    <mergeCell ref="A1193:H1193"/>
    <mergeCell ref="A1175:I1176"/>
    <mergeCell ref="A1177:C1177"/>
    <mergeCell ref="G1177:H1177"/>
    <mergeCell ref="G1178:H1178"/>
    <mergeCell ref="G1179:H1179"/>
    <mergeCell ref="G1180:H1180"/>
    <mergeCell ref="A1181:C1181"/>
    <mergeCell ref="G1181:H1181"/>
    <mergeCell ref="A1182:H1182"/>
    <mergeCell ref="A1184:H1184"/>
    <mergeCell ref="A1185:I1186"/>
    <mergeCell ref="A1187:C1187"/>
    <mergeCell ref="G1187:H1187"/>
    <mergeCell ref="A1188:C1188"/>
    <mergeCell ref="G1188:H1188"/>
    <mergeCell ref="G1189:H1189"/>
    <mergeCell ref="A1190:E1190"/>
    <mergeCell ref="G1190:H1190"/>
    <mergeCell ref="A1162:I1163"/>
    <mergeCell ref="A1164:D1164"/>
    <mergeCell ref="G1164:H1164"/>
    <mergeCell ref="A1165:D1165"/>
    <mergeCell ref="G1165:H1165"/>
    <mergeCell ref="A1166:D1166"/>
    <mergeCell ref="G1166:H1166"/>
    <mergeCell ref="G1167:H1167"/>
    <mergeCell ref="A1168:H1168"/>
    <mergeCell ref="A1169:I1170"/>
    <mergeCell ref="A1171:C1171"/>
    <mergeCell ref="G1171:H1171"/>
    <mergeCell ref="A1172:C1172"/>
    <mergeCell ref="G1172:H1172"/>
    <mergeCell ref="A1173:C1173"/>
    <mergeCell ref="G1173:H1173"/>
    <mergeCell ref="A1174:H1174"/>
    <mergeCell ref="A1146:E1147"/>
    <mergeCell ref="F1146:F1147"/>
    <mergeCell ref="A1148:B1148"/>
    <mergeCell ref="A1152:I1152"/>
    <mergeCell ref="B1153:F1153"/>
    <mergeCell ref="G1153:H1153"/>
    <mergeCell ref="B1154:F1154"/>
    <mergeCell ref="G1154:H1154"/>
    <mergeCell ref="A1155:I1155"/>
    <mergeCell ref="A1156:D1156"/>
    <mergeCell ref="G1156:H1156"/>
    <mergeCell ref="A1157:D1157"/>
    <mergeCell ref="G1157:H1157"/>
    <mergeCell ref="A1158:D1158"/>
    <mergeCell ref="G1158:H1158"/>
    <mergeCell ref="G1159:H1159"/>
    <mergeCell ref="A1160:H1160"/>
    <mergeCell ref="A1119:H1119"/>
    <mergeCell ref="A1121:H1121"/>
    <mergeCell ref="A1135:I1135"/>
    <mergeCell ref="A1136:I1136"/>
    <mergeCell ref="A1138:I1138"/>
    <mergeCell ref="A1140:A1144"/>
    <mergeCell ref="B1140:E1140"/>
    <mergeCell ref="F1140:I1140"/>
    <mergeCell ref="B1141:E1141"/>
    <mergeCell ref="F1141:F1142"/>
    <mergeCell ref="G1141:I1142"/>
    <mergeCell ref="B1142:E1142"/>
    <mergeCell ref="B1143:E1143"/>
    <mergeCell ref="F1143:F1144"/>
    <mergeCell ref="G1143:G1144"/>
    <mergeCell ref="H1143:H1144"/>
    <mergeCell ref="I1143:I1144"/>
    <mergeCell ref="A1103:I1104"/>
    <mergeCell ref="A1105:C1105"/>
    <mergeCell ref="G1105:H1105"/>
    <mergeCell ref="G1106:H1106"/>
    <mergeCell ref="G1107:H1107"/>
    <mergeCell ref="G1108:H1108"/>
    <mergeCell ref="A1109:C1109"/>
    <mergeCell ref="G1109:H1109"/>
    <mergeCell ref="A1110:H1110"/>
    <mergeCell ref="A1112:H1112"/>
    <mergeCell ref="A1113:I1114"/>
    <mergeCell ref="A1115:C1115"/>
    <mergeCell ref="G1115:H1115"/>
    <mergeCell ref="A1116:C1116"/>
    <mergeCell ref="G1116:H1116"/>
    <mergeCell ref="G1117:H1117"/>
    <mergeCell ref="A1118:E1118"/>
    <mergeCell ref="G1118:H1118"/>
    <mergeCell ref="A1090:I1091"/>
    <mergeCell ref="A1092:D1092"/>
    <mergeCell ref="G1092:H1092"/>
    <mergeCell ref="A1093:D1093"/>
    <mergeCell ref="G1093:H1093"/>
    <mergeCell ref="A1094:D1094"/>
    <mergeCell ref="G1094:H1094"/>
    <mergeCell ref="G1095:H1095"/>
    <mergeCell ref="A1096:H1096"/>
    <mergeCell ref="A1097:I1098"/>
    <mergeCell ref="A1099:C1099"/>
    <mergeCell ref="G1099:H1099"/>
    <mergeCell ref="A1100:C1100"/>
    <mergeCell ref="G1100:H1100"/>
    <mergeCell ref="A1101:C1101"/>
    <mergeCell ref="G1101:H1101"/>
    <mergeCell ref="A1102:H1102"/>
    <mergeCell ref="A1074:E1075"/>
    <mergeCell ref="F1074:F1075"/>
    <mergeCell ref="A1076:B1076"/>
    <mergeCell ref="A1080:I1080"/>
    <mergeCell ref="B1081:F1081"/>
    <mergeCell ref="G1081:H1081"/>
    <mergeCell ref="B1082:F1082"/>
    <mergeCell ref="G1082:H1082"/>
    <mergeCell ref="A1083:I1083"/>
    <mergeCell ref="A1084:D1084"/>
    <mergeCell ref="G1084:H1084"/>
    <mergeCell ref="A1085:D1085"/>
    <mergeCell ref="G1085:H1085"/>
    <mergeCell ref="A1086:D1086"/>
    <mergeCell ref="G1086:H1086"/>
    <mergeCell ref="G1087:H1087"/>
    <mergeCell ref="A1088:H1088"/>
    <mergeCell ref="A1051:E1051"/>
    <mergeCell ref="G1051:H1051"/>
    <mergeCell ref="A1052:H1052"/>
    <mergeCell ref="A1054:H1054"/>
    <mergeCell ref="A1017:D1017"/>
    <mergeCell ref="G1017:H1017"/>
    <mergeCell ref="A1018:D1018"/>
    <mergeCell ref="G1018:H1018"/>
    <mergeCell ref="A1019:D1019"/>
    <mergeCell ref="G1019:H1019"/>
    <mergeCell ref="G1020:H1020"/>
    <mergeCell ref="A1021:H1021"/>
    <mergeCell ref="A1063:I1063"/>
    <mergeCell ref="A1064:I1064"/>
    <mergeCell ref="A1066:I1066"/>
    <mergeCell ref="A1068:A1072"/>
    <mergeCell ref="B1068:E1068"/>
    <mergeCell ref="F1068:I1068"/>
    <mergeCell ref="B1069:E1069"/>
    <mergeCell ref="F1069:F1070"/>
    <mergeCell ref="G1069:I1070"/>
    <mergeCell ref="B1070:E1070"/>
    <mergeCell ref="B1071:E1071"/>
    <mergeCell ref="F1071:F1072"/>
    <mergeCell ref="G1071:G1072"/>
    <mergeCell ref="H1071:H1072"/>
    <mergeCell ref="I1071:I1072"/>
    <mergeCell ref="A1035:H1035"/>
    <mergeCell ref="A1036:I1037"/>
    <mergeCell ref="A1038:C1038"/>
    <mergeCell ref="G1038:H1038"/>
    <mergeCell ref="G1039:H1039"/>
    <mergeCell ref="G1040:H1040"/>
    <mergeCell ref="G1041:H1041"/>
    <mergeCell ref="A1042:C1042"/>
    <mergeCell ref="G1042:H1042"/>
    <mergeCell ref="A1043:H1043"/>
    <mergeCell ref="A1045:H1045"/>
    <mergeCell ref="A1046:I1047"/>
    <mergeCell ref="A1048:C1048"/>
    <mergeCell ref="G1048:H1048"/>
    <mergeCell ref="A1049:C1049"/>
    <mergeCell ref="G1049:H1049"/>
    <mergeCell ref="G1050:H1050"/>
    <mergeCell ref="A1023:I1024"/>
    <mergeCell ref="A1025:D1025"/>
    <mergeCell ref="G1025:H1025"/>
    <mergeCell ref="A1026:D1026"/>
    <mergeCell ref="G1026:H1026"/>
    <mergeCell ref="A1027:D1027"/>
    <mergeCell ref="G1027:H1027"/>
    <mergeCell ref="G1028:H1028"/>
    <mergeCell ref="A1029:H1029"/>
    <mergeCell ref="A1030:I1031"/>
    <mergeCell ref="A1032:C1032"/>
    <mergeCell ref="G1032:H1032"/>
    <mergeCell ref="A1033:C1033"/>
    <mergeCell ref="G1033:H1033"/>
    <mergeCell ref="A1034:C1034"/>
    <mergeCell ref="G1034:H1034"/>
    <mergeCell ref="A1007:E1008"/>
    <mergeCell ref="F1007:F1008"/>
    <mergeCell ref="A1009:B1009"/>
    <mergeCell ref="A1013:I1013"/>
    <mergeCell ref="B1014:F1014"/>
    <mergeCell ref="G1014:H1014"/>
    <mergeCell ref="B1015:F1015"/>
    <mergeCell ref="G1015:H1015"/>
    <mergeCell ref="A1016:I1016"/>
    <mergeCell ref="A986:H986"/>
    <mergeCell ref="A987:H987"/>
    <mergeCell ref="A991:I991"/>
    <mergeCell ref="A624:B624"/>
    <mergeCell ref="A996:I996"/>
    <mergeCell ref="A997:I997"/>
    <mergeCell ref="A999:I999"/>
    <mergeCell ref="A1001:A1005"/>
    <mergeCell ref="B1001:E1001"/>
    <mergeCell ref="F1001:I1001"/>
    <mergeCell ref="B1002:E1002"/>
    <mergeCell ref="F1002:F1003"/>
    <mergeCell ref="G1002:I1003"/>
    <mergeCell ref="B1003:E1003"/>
    <mergeCell ref="B1004:E1004"/>
    <mergeCell ref="F1004:F1005"/>
    <mergeCell ref="G1004:G1005"/>
    <mergeCell ref="H1004:H1005"/>
    <mergeCell ref="I1004:I1005"/>
    <mergeCell ref="A966:H966"/>
    <mergeCell ref="A969:C969"/>
    <mergeCell ref="G969:H969"/>
    <mergeCell ref="A970:B970"/>
    <mergeCell ref="G970:H970"/>
    <mergeCell ref="G971:H971"/>
    <mergeCell ref="G972:H972"/>
    <mergeCell ref="A973:C973"/>
    <mergeCell ref="G973:H973"/>
    <mergeCell ref="A974:H974"/>
    <mergeCell ref="A976:H976"/>
    <mergeCell ref="A980:C980"/>
    <mergeCell ref="G980:H980"/>
    <mergeCell ref="A981:C981"/>
    <mergeCell ref="G981:H981"/>
    <mergeCell ref="G982:H982"/>
    <mergeCell ref="A983:E983"/>
    <mergeCell ref="G983:H983"/>
    <mergeCell ref="A954:I955"/>
    <mergeCell ref="A956:D956"/>
    <mergeCell ref="G956:H956"/>
    <mergeCell ref="A957:D957"/>
    <mergeCell ref="G957:H957"/>
    <mergeCell ref="A958:D958"/>
    <mergeCell ref="G958:H958"/>
    <mergeCell ref="A959:D959"/>
    <mergeCell ref="G959:H959"/>
    <mergeCell ref="A960:H960"/>
    <mergeCell ref="A963:C963"/>
    <mergeCell ref="G963:H963"/>
    <mergeCell ref="A964:C964"/>
    <mergeCell ref="G964:H964"/>
    <mergeCell ref="A965:C965"/>
    <mergeCell ref="G965:H965"/>
    <mergeCell ref="A942:B942"/>
    <mergeCell ref="A946:I946"/>
    <mergeCell ref="B947:F947"/>
    <mergeCell ref="G947:H947"/>
    <mergeCell ref="B948:F948"/>
    <mergeCell ref="G948:H948"/>
    <mergeCell ref="A949:I949"/>
    <mergeCell ref="A950:B950"/>
    <mergeCell ref="D950:E950"/>
    <mergeCell ref="G950:H950"/>
    <mergeCell ref="A951:B951"/>
    <mergeCell ref="D951:E951"/>
    <mergeCell ref="G951:H951"/>
    <mergeCell ref="A952:B952"/>
    <mergeCell ref="D952:E952"/>
    <mergeCell ref="G952:H952"/>
    <mergeCell ref="A953:H953"/>
    <mergeCell ref="A929:I929"/>
    <mergeCell ref="A930:I930"/>
    <mergeCell ref="A932:I932"/>
    <mergeCell ref="A934:A938"/>
    <mergeCell ref="B934:E934"/>
    <mergeCell ref="F934:I934"/>
    <mergeCell ref="B935:E935"/>
    <mergeCell ref="F935:F936"/>
    <mergeCell ref="G935:I936"/>
    <mergeCell ref="B936:E936"/>
    <mergeCell ref="B937:E937"/>
    <mergeCell ref="F937:F938"/>
    <mergeCell ref="G937:G938"/>
    <mergeCell ref="H937:H938"/>
    <mergeCell ref="I937:I938"/>
    <mergeCell ref="A940:E941"/>
    <mergeCell ref="F940:F941"/>
    <mergeCell ref="C857:N857"/>
    <mergeCell ref="D864:J864"/>
    <mergeCell ref="L863:N864"/>
    <mergeCell ref="K863:K864"/>
    <mergeCell ref="D863:J863"/>
    <mergeCell ref="K862:N862"/>
    <mergeCell ref="D862:J862"/>
    <mergeCell ref="C862:C866"/>
    <mergeCell ref="C860:N860"/>
    <mergeCell ref="C858:N858"/>
    <mergeCell ref="C917:M917"/>
    <mergeCell ref="C919:M919"/>
    <mergeCell ref="J925:N926"/>
    <mergeCell ref="C926:E926"/>
    <mergeCell ref="N865:N866"/>
    <mergeCell ref="M865:M866"/>
    <mergeCell ref="L865:L866"/>
    <mergeCell ref="K865:K866"/>
    <mergeCell ref="D865:J865"/>
    <mergeCell ref="C909:M909"/>
    <mergeCell ref="C910:N912"/>
    <mergeCell ref="C913:H913"/>
    <mergeCell ref="L913:M913"/>
    <mergeCell ref="C914:H914"/>
    <mergeCell ref="L914:M914"/>
    <mergeCell ref="L915:M915"/>
    <mergeCell ref="C916:J916"/>
    <mergeCell ref="L916:M916"/>
    <mergeCell ref="C899:M899"/>
    <mergeCell ref="C900:N902"/>
    <mergeCell ref="C903:H903"/>
    <mergeCell ref="L903:M903"/>
    <mergeCell ref="L904:M904"/>
    <mergeCell ref="L905:M905"/>
    <mergeCell ref="C906:H906"/>
    <mergeCell ref="L906:M906"/>
    <mergeCell ref="C907:M907"/>
    <mergeCell ref="C891:I891"/>
    <mergeCell ref="L891:M891"/>
    <mergeCell ref="C892:M892"/>
    <mergeCell ref="C893:N895"/>
    <mergeCell ref="C896:H896"/>
    <mergeCell ref="L896:M896"/>
    <mergeCell ref="C897:H897"/>
    <mergeCell ref="L897:M897"/>
    <mergeCell ref="C898:H898"/>
    <mergeCell ref="L898:M898"/>
    <mergeCell ref="C884:F884"/>
    <mergeCell ref="G884:H884"/>
    <mergeCell ref="I884:J884"/>
    <mergeCell ref="L884:M884"/>
    <mergeCell ref="C885:M885"/>
    <mergeCell ref="C886:N888"/>
    <mergeCell ref="C889:I889"/>
    <mergeCell ref="L889:M889"/>
    <mergeCell ref="C890:I890"/>
    <mergeCell ref="L890:M890"/>
    <mergeCell ref="C880:F880"/>
    <mergeCell ref="G880:H880"/>
    <mergeCell ref="I880:J880"/>
    <mergeCell ref="L880:M880"/>
    <mergeCell ref="C881:F881"/>
    <mergeCell ref="I881:J881"/>
    <mergeCell ref="L881:M881"/>
    <mergeCell ref="C882:F882"/>
    <mergeCell ref="I882:J882"/>
    <mergeCell ref="L882:M882"/>
    <mergeCell ref="K868:K869"/>
    <mergeCell ref="C870:F870"/>
    <mergeCell ref="C873:N873"/>
    <mergeCell ref="D875:K875"/>
    <mergeCell ref="L875:M875"/>
    <mergeCell ref="D876:K876"/>
    <mergeCell ref="L876:M876"/>
    <mergeCell ref="C877:N878"/>
    <mergeCell ref="C879:F879"/>
    <mergeCell ref="G879:H879"/>
    <mergeCell ref="I879:J879"/>
    <mergeCell ref="L879:M879"/>
    <mergeCell ref="H853:L854"/>
    <mergeCell ref="A854:C854"/>
    <mergeCell ref="A841:F841"/>
    <mergeCell ref="J841:K841"/>
    <mergeCell ref="A842:F842"/>
    <mergeCell ref="J842:K842"/>
    <mergeCell ref="J843:K843"/>
    <mergeCell ref="A844:H844"/>
    <mergeCell ref="J844:K844"/>
    <mergeCell ref="A845:K845"/>
    <mergeCell ref="A847:K847"/>
    <mergeCell ref="A831:F831"/>
    <mergeCell ref="J831:K831"/>
    <mergeCell ref="J832:K832"/>
    <mergeCell ref="J833:K833"/>
    <mergeCell ref="A834:F834"/>
    <mergeCell ref="J834:K834"/>
    <mergeCell ref="A835:K835"/>
    <mergeCell ref="A837:K837"/>
    <mergeCell ref="A838:L840"/>
    <mergeCell ref="A821:L823"/>
    <mergeCell ref="A824:F824"/>
    <mergeCell ref="J824:K824"/>
    <mergeCell ref="A825:F825"/>
    <mergeCell ref="J825:K825"/>
    <mergeCell ref="A826:F826"/>
    <mergeCell ref="J826:K826"/>
    <mergeCell ref="A827:K827"/>
    <mergeCell ref="A828:L830"/>
    <mergeCell ref="A813:K813"/>
    <mergeCell ref="A814:L816"/>
    <mergeCell ref="A817:G817"/>
    <mergeCell ref="J817:K817"/>
    <mergeCell ref="A818:G818"/>
    <mergeCell ref="J818:K818"/>
    <mergeCell ref="A819:G819"/>
    <mergeCell ref="J819:K819"/>
    <mergeCell ref="A820:K820"/>
    <mergeCell ref="A810:D810"/>
    <mergeCell ref="E810:F810"/>
    <mergeCell ref="G810:H810"/>
    <mergeCell ref="J810:K810"/>
    <mergeCell ref="A811:D811"/>
    <mergeCell ref="G811:H811"/>
    <mergeCell ref="J811:K811"/>
    <mergeCell ref="A812:D812"/>
    <mergeCell ref="E812:F812"/>
    <mergeCell ref="G812:H812"/>
    <mergeCell ref="J812:K812"/>
    <mergeCell ref="I798:I799"/>
    <mergeCell ref="A800:D800"/>
    <mergeCell ref="A803:L803"/>
    <mergeCell ref="B805:I805"/>
    <mergeCell ref="J805:K805"/>
    <mergeCell ref="B806:I806"/>
    <mergeCell ref="J806:K806"/>
    <mergeCell ref="A807:L808"/>
    <mergeCell ref="A809:D809"/>
    <mergeCell ref="E809:F809"/>
    <mergeCell ref="G809:H809"/>
    <mergeCell ref="J809:K809"/>
    <mergeCell ref="A776:H776"/>
    <mergeCell ref="A778:H778"/>
    <mergeCell ref="A787:L787"/>
    <mergeCell ref="A788:L788"/>
    <mergeCell ref="A790:L790"/>
    <mergeCell ref="A792:A796"/>
    <mergeCell ref="B792:H792"/>
    <mergeCell ref="I792:L792"/>
    <mergeCell ref="B793:H793"/>
    <mergeCell ref="I793:I794"/>
    <mergeCell ref="J793:L794"/>
    <mergeCell ref="B794:H794"/>
    <mergeCell ref="B795:H795"/>
    <mergeCell ref="I795:I796"/>
    <mergeCell ref="J795:J796"/>
    <mergeCell ref="K795:K796"/>
    <mergeCell ref="L795:L796"/>
    <mergeCell ref="A769:H769"/>
    <mergeCell ref="A770:I771"/>
    <mergeCell ref="A772:C772"/>
    <mergeCell ref="G772:H772"/>
    <mergeCell ref="A773:C773"/>
    <mergeCell ref="G773:H773"/>
    <mergeCell ref="G774:H774"/>
    <mergeCell ref="A775:E775"/>
    <mergeCell ref="G775:H775"/>
    <mergeCell ref="A760:I761"/>
    <mergeCell ref="A762:C762"/>
    <mergeCell ref="G762:H762"/>
    <mergeCell ref="G763:H763"/>
    <mergeCell ref="G764:H764"/>
    <mergeCell ref="G765:H765"/>
    <mergeCell ref="A766:C766"/>
    <mergeCell ref="G766:H766"/>
    <mergeCell ref="A767:H767"/>
    <mergeCell ref="A752:H752"/>
    <mergeCell ref="A753:I755"/>
    <mergeCell ref="A756:C756"/>
    <mergeCell ref="G756:H756"/>
    <mergeCell ref="A757:C757"/>
    <mergeCell ref="G757:H757"/>
    <mergeCell ref="A758:C758"/>
    <mergeCell ref="G758:H758"/>
    <mergeCell ref="A759:H759"/>
    <mergeCell ref="A745:H745"/>
    <mergeCell ref="A746:I747"/>
    <mergeCell ref="A748:D748"/>
    <mergeCell ref="G748:H748"/>
    <mergeCell ref="A749:D749"/>
    <mergeCell ref="G749:H749"/>
    <mergeCell ref="A750:D750"/>
    <mergeCell ref="G750:H750"/>
    <mergeCell ref="G751:H751"/>
    <mergeCell ref="A742:B742"/>
    <mergeCell ref="D742:E742"/>
    <mergeCell ref="G742:H742"/>
    <mergeCell ref="A743:B743"/>
    <mergeCell ref="D743:E743"/>
    <mergeCell ref="G743:H743"/>
    <mergeCell ref="A744:B744"/>
    <mergeCell ref="D744:E744"/>
    <mergeCell ref="G744:H744"/>
    <mergeCell ref="A732:E733"/>
    <mergeCell ref="F732:F733"/>
    <mergeCell ref="A734:B734"/>
    <mergeCell ref="A738:I738"/>
    <mergeCell ref="B739:F739"/>
    <mergeCell ref="G739:H739"/>
    <mergeCell ref="B740:F740"/>
    <mergeCell ref="G740:H740"/>
    <mergeCell ref="A741:I741"/>
    <mergeCell ref="A724:I724"/>
    <mergeCell ref="A726:A730"/>
    <mergeCell ref="B726:E726"/>
    <mergeCell ref="F726:I726"/>
    <mergeCell ref="B727:E727"/>
    <mergeCell ref="F727:F728"/>
    <mergeCell ref="G727:I728"/>
    <mergeCell ref="B728:E728"/>
    <mergeCell ref="B729:E729"/>
    <mergeCell ref="F729:F730"/>
    <mergeCell ref="G729:G730"/>
    <mergeCell ref="H729:H730"/>
    <mergeCell ref="I729:I730"/>
    <mergeCell ref="A459:H459"/>
    <mergeCell ref="A464:I464"/>
    <mergeCell ref="A620:D620"/>
    <mergeCell ref="G620:H620"/>
    <mergeCell ref="A611:B611"/>
    <mergeCell ref="D611:E611"/>
    <mergeCell ref="G611:H611"/>
    <mergeCell ref="A721:I721"/>
    <mergeCell ref="A722:I722"/>
    <mergeCell ref="A701:H701"/>
    <mergeCell ref="G708:H708"/>
    <mergeCell ref="A709:E709"/>
    <mergeCell ref="G709:H709"/>
    <mergeCell ref="A710:H710"/>
    <mergeCell ref="A712:H712"/>
    <mergeCell ref="A706:C706"/>
    <mergeCell ref="G706:H706"/>
    <mergeCell ref="A707:C707"/>
    <mergeCell ref="G707:H707"/>
    <mergeCell ref="A451:H451"/>
    <mergeCell ref="A453:C453"/>
    <mergeCell ref="G453:H453"/>
    <mergeCell ref="A454:C454"/>
    <mergeCell ref="G454:H454"/>
    <mergeCell ref="G455:H455"/>
    <mergeCell ref="A456:E456"/>
    <mergeCell ref="G456:H456"/>
    <mergeCell ref="A457:H457"/>
    <mergeCell ref="A443:C443"/>
    <mergeCell ref="G443:H443"/>
    <mergeCell ref="A444:H444"/>
    <mergeCell ref="A445:B445"/>
    <mergeCell ref="A446:C446"/>
    <mergeCell ref="G446:H446"/>
    <mergeCell ref="G447:H447"/>
    <mergeCell ref="G448:H448"/>
    <mergeCell ref="A449:H449"/>
    <mergeCell ref="A437:D437"/>
    <mergeCell ref="G437:H437"/>
    <mergeCell ref="A438:D438"/>
    <mergeCell ref="G438:H438"/>
    <mergeCell ref="A439:H439"/>
    <mergeCell ref="A441:C441"/>
    <mergeCell ref="G441:H441"/>
    <mergeCell ref="A442:C442"/>
    <mergeCell ref="G442:H442"/>
    <mergeCell ref="G431:H431"/>
    <mergeCell ref="G432:H432"/>
    <mergeCell ref="A433:D433"/>
    <mergeCell ref="G433:H433"/>
    <mergeCell ref="A434:D434"/>
    <mergeCell ref="G434:H434"/>
    <mergeCell ref="A435:D435"/>
    <mergeCell ref="G435:H435"/>
    <mergeCell ref="A436:D436"/>
    <mergeCell ref="G436:H436"/>
    <mergeCell ref="A426:B426"/>
    <mergeCell ref="D426:E426"/>
    <mergeCell ref="G426:H426"/>
    <mergeCell ref="A427:B427"/>
    <mergeCell ref="D427:E427"/>
    <mergeCell ref="G427:H427"/>
    <mergeCell ref="A428:H428"/>
    <mergeCell ref="A429:B429"/>
    <mergeCell ref="A430:D430"/>
    <mergeCell ref="G430:H430"/>
    <mergeCell ref="A422:B422"/>
    <mergeCell ref="D422:E422"/>
    <mergeCell ref="G422:H422"/>
    <mergeCell ref="D423:E423"/>
    <mergeCell ref="G423:H423"/>
    <mergeCell ref="A424:B424"/>
    <mergeCell ref="D424:E424"/>
    <mergeCell ref="G424:H424"/>
    <mergeCell ref="A425:B425"/>
    <mergeCell ref="D425:E425"/>
    <mergeCell ref="G425:H425"/>
    <mergeCell ref="A410:E411"/>
    <mergeCell ref="F410:F411"/>
    <mergeCell ref="A416:I416"/>
    <mergeCell ref="B418:F418"/>
    <mergeCell ref="G418:H418"/>
    <mergeCell ref="B419:F419"/>
    <mergeCell ref="G419:H419"/>
    <mergeCell ref="A421:B421"/>
    <mergeCell ref="D421:E421"/>
    <mergeCell ref="G421:H421"/>
    <mergeCell ref="A186:H186"/>
    <mergeCell ref="A188:H188"/>
    <mergeCell ref="A401:I401"/>
    <mergeCell ref="A403:I403"/>
    <mergeCell ref="A404:A408"/>
    <mergeCell ref="B404:E404"/>
    <mergeCell ref="F404:I404"/>
    <mergeCell ref="B405:E405"/>
    <mergeCell ref="F405:F406"/>
    <mergeCell ref="G405:I406"/>
    <mergeCell ref="B406:E406"/>
    <mergeCell ref="B407:E407"/>
    <mergeCell ref="F407:F408"/>
    <mergeCell ref="G407:G408"/>
    <mergeCell ref="H407:H408"/>
    <mergeCell ref="I407:I408"/>
    <mergeCell ref="A371:C371"/>
    <mergeCell ref="G371:H371"/>
    <mergeCell ref="A372:H372"/>
    <mergeCell ref="G312:H312"/>
    <mergeCell ref="A313:H313"/>
    <mergeCell ref="A315:H315"/>
    <mergeCell ref="A177:H177"/>
    <mergeCell ref="A179:H179"/>
    <mergeCell ref="A180:I181"/>
    <mergeCell ref="A182:C182"/>
    <mergeCell ref="G182:H182"/>
    <mergeCell ref="A183:C183"/>
    <mergeCell ref="G183:H183"/>
    <mergeCell ref="G184:H184"/>
    <mergeCell ref="A185:E185"/>
    <mergeCell ref="G185:H185"/>
    <mergeCell ref="A169:H169"/>
    <mergeCell ref="A170:I171"/>
    <mergeCell ref="A172:C172"/>
    <mergeCell ref="G172:H172"/>
    <mergeCell ref="G173:H173"/>
    <mergeCell ref="G174:H174"/>
    <mergeCell ref="G175:H175"/>
    <mergeCell ref="A176:C176"/>
    <mergeCell ref="G176:H176"/>
    <mergeCell ref="A162:D162"/>
    <mergeCell ref="G162:H162"/>
    <mergeCell ref="A163:H163"/>
    <mergeCell ref="A164:I165"/>
    <mergeCell ref="A166:C166"/>
    <mergeCell ref="G166:H166"/>
    <mergeCell ref="A167:C167"/>
    <mergeCell ref="G167:H167"/>
    <mergeCell ref="A168:C168"/>
    <mergeCell ref="G168:H168"/>
    <mergeCell ref="A155:H155"/>
    <mergeCell ref="A156:I157"/>
    <mergeCell ref="A158:D158"/>
    <mergeCell ref="G158:H158"/>
    <mergeCell ref="A159:D159"/>
    <mergeCell ref="G159:H159"/>
    <mergeCell ref="A160:D160"/>
    <mergeCell ref="G160:H160"/>
    <mergeCell ref="A161:D161"/>
    <mergeCell ref="G161:H161"/>
    <mergeCell ref="A152:B152"/>
    <mergeCell ref="D152:E152"/>
    <mergeCell ref="G152:H152"/>
    <mergeCell ref="A153:B153"/>
    <mergeCell ref="D153:E153"/>
    <mergeCell ref="G153:H153"/>
    <mergeCell ref="A154:B154"/>
    <mergeCell ref="D154:E154"/>
    <mergeCell ref="G154:H154"/>
    <mergeCell ref="A142:E143"/>
    <mergeCell ref="F142:F143"/>
    <mergeCell ref="A144:B144"/>
    <mergeCell ref="A148:I148"/>
    <mergeCell ref="B149:F149"/>
    <mergeCell ref="G149:H149"/>
    <mergeCell ref="B150:F150"/>
    <mergeCell ref="G150:H150"/>
    <mergeCell ref="A151:I151"/>
    <mergeCell ref="A121:H121"/>
    <mergeCell ref="A123:H123"/>
    <mergeCell ref="A96:D96"/>
    <mergeCell ref="G96:H96"/>
    <mergeCell ref="A97:D97"/>
    <mergeCell ref="A131:I131"/>
    <mergeCell ref="A132:I132"/>
    <mergeCell ref="A134:I134"/>
    <mergeCell ref="A136:A140"/>
    <mergeCell ref="B136:E136"/>
    <mergeCell ref="F136:I136"/>
    <mergeCell ref="B137:E137"/>
    <mergeCell ref="F137:F138"/>
    <mergeCell ref="G137:I138"/>
    <mergeCell ref="B138:E138"/>
    <mergeCell ref="B139:E139"/>
    <mergeCell ref="F139:F140"/>
    <mergeCell ref="G139:G140"/>
    <mergeCell ref="H139:H140"/>
    <mergeCell ref="I139:I140"/>
    <mergeCell ref="A114:H114"/>
    <mergeCell ref="A115:I116"/>
    <mergeCell ref="A117:C117"/>
    <mergeCell ref="G117:H117"/>
    <mergeCell ref="A118:C118"/>
    <mergeCell ref="G118:H118"/>
    <mergeCell ref="G119:H119"/>
    <mergeCell ref="A120:E120"/>
    <mergeCell ref="G120:H120"/>
    <mergeCell ref="A105:I106"/>
    <mergeCell ref="A107:C107"/>
    <mergeCell ref="G107:H107"/>
    <mergeCell ref="G108:H108"/>
    <mergeCell ref="G109:H109"/>
    <mergeCell ref="G110:H110"/>
    <mergeCell ref="A111:C111"/>
    <mergeCell ref="G111:H111"/>
    <mergeCell ref="A112:H112"/>
    <mergeCell ref="A98:H98"/>
    <mergeCell ref="A99:I100"/>
    <mergeCell ref="A101:C101"/>
    <mergeCell ref="G101:H101"/>
    <mergeCell ref="A102:C102"/>
    <mergeCell ref="G102:H102"/>
    <mergeCell ref="A103:C103"/>
    <mergeCell ref="G103:H103"/>
    <mergeCell ref="A104:H104"/>
    <mergeCell ref="A90:H90"/>
    <mergeCell ref="A91:I92"/>
    <mergeCell ref="A93:D93"/>
    <mergeCell ref="G93:H93"/>
    <mergeCell ref="A94:D94"/>
    <mergeCell ref="G94:H94"/>
    <mergeCell ref="A95:D95"/>
    <mergeCell ref="G95:H95"/>
    <mergeCell ref="G97:H97"/>
    <mergeCell ref="A87:B87"/>
    <mergeCell ref="D87:E87"/>
    <mergeCell ref="G87:H87"/>
    <mergeCell ref="A88:B88"/>
    <mergeCell ref="D88:E88"/>
    <mergeCell ref="G88:H88"/>
    <mergeCell ref="A89:B89"/>
    <mergeCell ref="D89:E89"/>
    <mergeCell ref="G89:H89"/>
    <mergeCell ref="A77:E78"/>
    <mergeCell ref="F77:F78"/>
    <mergeCell ref="A79:B79"/>
    <mergeCell ref="A83:I83"/>
    <mergeCell ref="B84:F84"/>
    <mergeCell ref="G84:H84"/>
    <mergeCell ref="B85:F85"/>
    <mergeCell ref="G85:H85"/>
    <mergeCell ref="A86:I86"/>
    <mergeCell ref="A56:H56"/>
    <mergeCell ref="A58:H58"/>
    <mergeCell ref="A66:I66"/>
    <mergeCell ref="A67:I67"/>
    <mergeCell ref="A69:I69"/>
    <mergeCell ref="A71:A75"/>
    <mergeCell ref="B71:E71"/>
    <mergeCell ref="F71:I71"/>
    <mergeCell ref="B72:E72"/>
    <mergeCell ref="F72:F73"/>
    <mergeCell ref="G72:I73"/>
    <mergeCell ref="B73:E73"/>
    <mergeCell ref="B74:E74"/>
    <mergeCell ref="F74:F75"/>
    <mergeCell ref="G74:G75"/>
    <mergeCell ref="H74:H75"/>
    <mergeCell ref="I74:I75"/>
    <mergeCell ref="A49:H49"/>
    <mergeCell ref="A50:I51"/>
    <mergeCell ref="A52:C52"/>
    <mergeCell ref="G52:H52"/>
    <mergeCell ref="A53:C53"/>
    <mergeCell ref="G53:H53"/>
    <mergeCell ref="G54:H54"/>
    <mergeCell ref="A55:E55"/>
    <mergeCell ref="G55:H55"/>
    <mergeCell ref="A40:I41"/>
    <mergeCell ref="A42:C42"/>
    <mergeCell ref="G42:H42"/>
    <mergeCell ref="G43:H43"/>
    <mergeCell ref="G44:H44"/>
    <mergeCell ref="G45:H45"/>
    <mergeCell ref="A46:C46"/>
    <mergeCell ref="G46:H46"/>
    <mergeCell ref="A47:H47"/>
    <mergeCell ref="A33:H33"/>
    <mergeCell ref="A34:I35"/>
    <mergeCell ref="A36:C36"/>
    <mergeCell ref="G36:H36"/>
    <mergeCell ref="A37:C37"/>
    <mergeCell ref="G37:H37"/>
    <mergeCell ref="A38:C38"/>
    <mergeCell ref="G38:H38"/>
    <mergeCell ref="A39:H39"/>
    <mergeCell ref="A26:H26"/>
    <mergeCell ref="A27:I28"/>
    <mergeCell ref="A29:D29"/>
    <mergeCell ref="G29:H29"/>
    <mergeCell ref="A30:D30"/>
    <mergeCell ref="G30:H30"/>
    <mergeCell ref="A31:D31"/>
    <mergeCell ref="G31:H31"/>
    <mergeCell ref="G32:H32"/>
    <mergeCell ref="A23:B23"/>
    <mergeCell ref="D23:E23"/>
    <mergeCell ref="G23:H23"/>
    <mergeCell ref="A24:B24"/>
    <mergeCell ref="D24:E24"/>
    <mergeCell ref="G24:H24"/>
    <mergeCell ref="A25:B25"/>
    <mergeCell ref="D25:E25"/>
    <mergeCell ref="G25:H25"/>
    <mergeCell ref="A13:E14"/>
    <mergeCell ref="F13:F14"/>
    <mergeCell ref="A15:B15"/>
    <mergeCell ref="A19:I19"/>
    <mergeCell ref="B20:F20"/>
    <mergeCell ref="G20:H20"/>
    <mergeCell ref="B21:F21"/>
    <mergeCell ref="G21:H21"/>
    <mergeCell ref="A22:I22"/>
    <mergeCell ref="A2:I2"/>
    <mergeCell ref="A3:I3"/>
    <mergeCell ref="A5:I5"/>
    <mergeCell ref="A7:A11"/>
    <mergeCell ref="B7:E7"/>
    <mergeCell ref="F7:I7"/>
    <mergeCell ref="B8:E8"/>
    <mergeCell ref="F8:F9"/>
    <mergeCell ref="G8:I9"/>
    <mergeCell ref="B9:E9"/>
    <mergeCell ref="B10:E10"/>
    <mergeCell ref="F10:F11"/>
    <mergeCell ref="G10:G11"/>
    <mergeCell ref="H10:H11"/>
    <mergeCell ref="I10:I11"/>
    <mergeCell ref="A370:C370"/>
    <mergeCell ref="G370:H370"/>
    <mergeCell ref="A331:I331"/>
    <mergeCell ref="A322:H322"/>
    <mergeCell ref="A324:H324"/>
    <mergeCell ref="A296:D296"/>
    <mergeCell ref="G296:H296"/>
    <mergeCell ref="A297:D297"/>
    <mergeCell ref="A318:C318"/>
    <mergeCell ref="G318:H318"/>
    <mergeCell ref="A319:C319"/>
    <mergeCell ref="G319:H319"/>
    <mergeCell ref="G320:H320"/>
    <mergeCell ref="A321:E321"/>
    <mergeCell ref="G321:H321"/>
    <mergeCell ref="G311:H311"/>
    <mergeCell ref="A312:C312"/>
    <mergeCell ref="G287:H287"/>
    <mergeCell ref="A288:B288"/>
    <mergeCell ref="D288:E288"/>
    <mergeCell ref="G288:H288"/>
    <mergeCell ref="A279:B279"/>
    <mergeCell ref="A283:I283"/>
    <mergeCell ref="B284:F284"/>
    <mergeCell ref="G284:H284"/>
    <mergeCell ref="B285:F285"/>
    <mergeCell ref="G285:H285"/>
    <mergeCell ref="A316:I317"/>
    <mergeCell ref="A305:H305"/>
    <mergeCell ref="A306:I307"/>
    <mergeCell ref="A308:C308"/>
    <mergeCell ref="G308:H308"/>
    <mergeCell ref="G309:H309"/>
    <mergeCell ref="G310:H310"/>
    <mergeCell ref="A299:I301"/>
    <mergeCell ref="A302:C302"/>
    <mergeCell ref="G302:H302"/>
    <mergeCell ref="A303:C303"/>
    <mergeCell ref="G303:H303"/>
    <mergeCell ref="A304:C304"/>
    <mergeCell ref="G304:H304"/>
    <mergeCell ref="A294:D294"/>
    <mergeCell ref="G294:H294"/>
    <mergeCell ref="A295:D295"/>
    <mergeCell ref="G295:H295"/>
    <mergeCell ref="G297:H297"/>
    <mergeCell ref="A298:H298"/>
    <mergeCell ref="A703:H703"/>
    <mergeCell ref="A704:I705"/>
    <mergeCell ref="G699:H699"/>
    <mergeCell ref="G700:H700"/>
    <mergeCell ref="A696:C696"/>
    <mergeCell ref="G696:H696"/>
    <mergeCell ref="A692:C692"/>
    <mergeCell ref="A693:H693"/>
    <mergeCell ref="A694:I695"/>
    <mergeCell ref="G697:H697"/>
    <mergeCell ref="G698:H698"/>
    <mergeCell ref="G692:H692"/>
    <mergeCell ref="A700:C700"/>
    <mergeCell ref="A684:D684"/>
    <mergeCell ref="G684:H684"/>
    <mergeCell ref="A683:D683"/>
    <mergeCell ref="A679:H679"/>
    <mergeCell ref="A680:I681"/>
    <mergeCell ref="A682:D682"/>
    <mergeCell ref="G690:H690"/>
    <mergeCell ref="G691:H691"/>
    <mergeCell ref="G685:H685"/>
    <mergeCell ref="A686:H686"/>
    <mergeCell ref="A687:I689"/>
    <mergeCell ref="A690:C690"/>
    <mergeCell ref="A691:C691"/>
    <mergeCell ref="G682:H682"/>
    <mergeCell ref="G683:H683"/>
    <mergeCell ref="D677:E677"/>
    <mergeCell ref="G677:H677"/>
    <mergeCell ref="A678:B678"/>
    <mergeCell ref="D678:E678"/>
    <mergeCell ref="G678:H678"/>
    <mergeCell ref="B673:F673"/>
    <mergeCell ref="G673:H673"/>
    <mergeCell ref="B674:F674"/>
    <mergeCell ref="G674:H674"/>
    <mergeCell ref="A677:B677"/>
    <mergeCell ref="A675:I675"/>
    <mergeCell ref="A666:E667"/>
    <mergeCell ref="A668:B668"/>
    <mergeCell ref="A676:B676"/>
    <mergeCell ref="D676:E676"/>
    <mergeCell ref="G676:H676"/>
    <mergeCell ref="A672:I672"/>
    <mergeCell ref="F666:F667"/>
    <mergeCell ref="A658:I658"/>
    <mergeCell ref="B663:E663"/>
    <mergeCell ref="B662:E662"/>
    <mergeCell ref="A643:H643"/>
    <mergeCell ref="A645:H645"/>
    <mergeCell ref="A639:C639"/>
    <mergeCell ref="G639:H639"/>
    <mergeCell ref="A640:C640"/>
    <mergeCell ref="G640:H640"/>
    <mergeCell ref="G641:H641"/>
    <mergeCell ref="A642:E642"/>
    <mergeCell ref="G642:H642"/>
    <mergeCell ref="A632:C632"/>
    <mergeCell ref="G632:H632"/>
    <mergeCell ref="G633:H633"/>
    <mergeCell ref="G634:H634"/>
    <mergeCell ref="A635:H635"/>
    <mergeCell ref="A637:H637"/>
    <mergeCell ref="A650:I650"/>
    <mergeCell ref="A655:I655"/>
    <mergeCell ref="A660:A664"/>
    <mergeCell ref="F660:I660"/>
    <mergeCell ref="G661:I662"/>
    <mergeCell ref="F663:F664"/>
    <mergeCell ref="G663:G664"/>
    <mergeCell ref="H663:H664"/>
    <mergeCell ref="I663:I664"/>
    <mergeCell ref="A656:I656"/>
    <mergeCell ref="B660:E660"/>
    <mergeCell ref="B661:E661"/>
    <mergeCell ref="F661:F662"/>
    <mergeCell ref="A629:C629"/>
    <mergeCell ref="G629:H629"/>
    <mergeCell ref="A630:H630"/>
    <mergeCell ref="A631:B631"/>
    <mergeCell ref="G624:H624"/>
    <mergeCell ref="A627:C627"/>
    <mergeCell ref="G627:H627"/>
    <mergeCell ref="A621:D621"/>
    <mergeCell ref="G621:H621"/>
    <mergeCell ref="A622:D622"/>
    <mergeCell ref="G622:H622"/>
    <mergeCell ref="A623:D623"/>
    <mergeCell ref="G623:H623"/>
    <mergeCell ref="A614:H614"/>
    <mergeCell ref="A616:D616"/>
    <mergeCell ref="G616:H616"/>
    <mergeCell ref="G617:H617"/>
    <mergeCell ref="G618:H618"/>
    <mergeCell ref="A619:D619"/>
    <mergeCell ref="G619:H619"/>
    <mergeCell ref="D608:E608"/>
    <mergeCell ref="G608:H608"/>
    <mergeCell ref="A609:B609"/>
    <mergeCell ref="D609:E609"/>
    <mergeCell ref="G609:H609"/>
    <mergeCell ref="A610:B610"/>
    <mergeCell ref="D610:E610"/>
    <mergeCell ref="G610:H610"/>
    <mergeCell ref="B604:F604"/>
    <mergeCell ref="G604:H604"/>
    <mergeCell ref="A606:B606"/>
    <mergeCell ref="D606:E606"/>
    <mergeCell ref="G606:H606"/>
    <mergeCell ref="A607:B607"/>
    <mergeCell ref="D607:E607"/>
    <mergeCell ref="G607:H607"/>
    <mergeCell ref="A628:C628"/>
    <mergeCell ref="G628:H628"/>
    <mergeCell ref="A558:C558"/>
    <mergeCell ref="G558:H558"/>
    <mergeCell ref="A595:E596"/>
    <mergeCell ref="F595:F596"/>
    <mergeCell ref="A601:I601"/>
    <mergeCell ref="B603:F603"/>
    <mergeCell ref="G603:H603"/>
    <mergeCell ref="A589:A593"/>
    <mergeCell ref="B589:E589"/>
    <mergeCell ref="F589:I589"/>
    <mergeCell ref="B590:E590"/>
    <mergeCell ref="F590:F591"/>
    <mergeCell ref="G590:I591"/>
    <mergeCell ref="B591:E591"/>
    <mergeCell ref="B592:E592"/>
    <mergeCell ref="F592:F593"/>
    <mergeCell ref="G592:G593"/>
    <mergeCell ref="A588:I588"/>
    <mergeCell ref="A572:C572"/>
    <mergeCell ref="G572:H572"/>
    <mergeCell ref="A573:C573"/>
    <mergeCell ref="G573:H573"/>
    <mergeCell ref="G574:H574"/>
    <mergeCell ref="A575:E575"/>
    <mergeCell ref="G575:H575"/>
    <mergeCell ref="H592:H593"/>
    <mergeCell ref="I592:I593"/>
    <mergeCell ref="G565:H565"/>
    <mergeCell ref="A566:C566"/>
    <mergeCell ref="G566:H566"/>
    <mergeCell ref="A567:H567"/>
    <mergeCell ref="A569:H569"/>
    <mergeCell ref="A540:B540"/>
    <mergeCell ref="D540:E540"/>
    <mergeCell ref="G540:H540"/>
    <mergeCell ref="A541:B541"/>
    <mergeCell ref="D541:E541"/>
    <mergeCell ref="G541:H541"/>
    <mergeCell ref="A556:C556"/>
    <mergeCell ref="G556:H556"/>
    <mergeCell ref="A557:C557"/>
    <mergeCell ref="G557:H557"/>
    <mergeCell ref="A545:I546"/>
    <mergeCell ref="A547:D547"/>
    <mergeCell ref="A548:D548"/>
    <mergeCell ref="A550:D550"/>
    <mergeCell ref="A552:H552"/>
    <mergeCell ref="A551:D551"/>
    <mergeCell ref="B542:F542"/>
    <mergeCell ref="G542:H542"/>
    <mergeCell ref="D543:E543"/>
    <mergeCell ref="G543:H543"/>
    <mergeCell ref="A544:H544"/>
    <mergeCell ref="A528:H528"/>
    <mergeCell ref="A536:H536"/>
    <mergeCell ref="A533:I533"/>
    <mergeCell ref="A529:D529"/>
    <mergeCell ref="B537:F537"/>
    <mergeCell ref="G537:H537"/>
    <mergeCell ref="A538:I538"/>
    <mergeCell ref="A539:B539"/>
    <mergeCell ref="D539:E539"/>
    <mergeCell ref="G539:H539"/>
    <mergeCell ref="A524:C524"/>
    <mergeCell ref="G524:H524"/>
    <mergeCell ref="A525:C525"/>
    <mergeCell ref="G525:H525"/>
    <mergeCell ref="G526:H526"/>
    <mergeCell ref="A527:E527"/>
    <mergeCell ref="G527:H527"/>
    <mergeCell ref="G517:H517"/>
    <mergeCell ref="A518:C518"/>
    <mergeCell ref="G518:H518"/>
    <mergeCell ref="A519:H519"/>
    <mergeCell ref="A521:H521"/>
    <mergeCell ref="A522:I523"/>
    <mergeCell ref="A511:H511"/>
    <mergeCell ref="A512:I513"/>
    <mergeCell ref="A514:C514"/>
    <mergeCell ref="G514:H514"/>
    <mergeCell ref="G515:H515"/>
    <mergeCell ref="G516:H516"/>
    <mergeCell ref="A505:I507"/>
    <mergeCell ref="A508:C508"/>
    <mergeCell ref="G508:H508"/>
    <mergeCell ref="A509:C509"/>
    <mergeCell ref="G509:H509"/>
    <mergeCell ref="A510:C510"/>
    <mergeCell ref="G510:H510"/>
    <mergeCell ref="A501:D501"/>
    <mergeCell ref="G501:H501"/>
    <mergeCell ref="A502:D502"/>
    <mergeCell ref="G502:H502"/>
    <mergeCell ref="G503:H503"/>
    <mergeCell ref="A504:H504"/>
    <mergeCell ref="A496:B496"/>
    <mergeCell ref="D496:E496"/>
    <mergeCell ref="G496:H496"/>
    <mergeCell ref="A497:H497"/>
    <mergeCell ref="A498:I499"/>
    <mergeCell ref="A500:D500"/>
    <mergeCell ref="G500:H500"/>
    <mergeCell ref="A483:E484"/>
    <mergeCell ref="F483:F484"/>
    <mergeCell ref="A485:B485"/>
    <mergeCell ref="A493:I493"/>
    <mergeCell ref="A494:B494"/>
    <mergeCell ref="D494:E494"/>
    <mergeCell ref="G494:H494"/>
    <mergeCell ref="A495:B495"/>
    <mergeCell ref="D495:E495"/>
    <mergeCell ref="G495:H495"/>
    <mergeCell ref="A490:I490"/>
    <mergeCell ref="B491:F491"/>
    <mergeCell ref="G491:H491"/>
    <mergeCell ref="B492:F492"/>
    <mergeCell ref="G492:H492"/>
    <mergeCell ref="A389:E389"/>
    <mergeCell ref="G389:H389"/>
    <mergeCell ref="A392:H392"/>
    <mergeCell ref="A397:I397"/>
    <mergeCell ref="A380:H380"/>
    <mergeCell ref="A382:H382"/>
    <mergeCell ref="A386:C386"/>
    <mergeCell ref="G386:H386"/>
    <mergeCell ref="A387:C387"/>
    <mergeCell ref="G387:H387"/>
    <mergeCell ref="A393:H393"/>
    <mergeCell ref="A375:C375"/>
    <mergeCell ref="G375:H375"/>
    <mergeCell ref="G376:H376"/>
    <mergeCell ref="G377:H377"/>
    <mergeCell ref="G378:H378"/>
    <mergeCell ref="A379:C379"/>
    <mergeCell ref="G379:H379"/>
    <mergeCell ref="A376:B376"/>
    <mergeCell ref="G388:H388"/>
    <mergeCell ref="A364:D364"/>
    <mergeCell ref="G364:H364"/>
    <mergeCell ref="G365:H365"/>
    <mergeCell ref="A366:H366"/>
    <mergeCell ref="A369:C369"/>
    <mergeCell ref="G369:H369"/>
    <mergeCell ref="A358:H358"/>
    <mergeCell ref="A359:I360"/>
    <mergeCell ref="A361:D361"/>
    <mergeCell ref="G361:H361"/>
    <mergeCell ref="A362:D362"/>
    <mergeCell ref="G362:H362"/>
    <mergeCell ref="A356:B356"/>
    <mergeCell ref="D356:E356"/>
    <mergeCell ref="G356:H356"/>
    <mergeCell ref="A357:B357"/>
    <mergeCell ref="D357:E357"/>
    <mergeCell ref="G357:H357"/>
    <mergeCell ref="G363:H363"/>
    <mergeCell ref="A363:D363"/>
    <mergeCell ref="A365:D365"/>
    <mergeCell ref="B352:F352"/>
    <mergeCell ref="G352:H352"/>
    <mergeCell ref="B353:F353"/>
    <mergeCell ref="G353:H353"/>
    <mergeCell ref="A354:I354"/>
    <mergeCell ref="A355:B355"/>
    <mergeCell ref="D355:E355"/>
    <mergeCell ref="G355:H355"/>
    <mergeCell ref="H342:H343"/>
    <mergeCell ref="I342:I343"/>
    <mergeCell ref="A345:E346"/>
    <mergeCell ref="F345:F346"/>
    <mergeCell ref="A347:B347"/>
    <mergeCell ref="A351:I351"/>
    <mergeCell ref="A339:A343"/>
    <mergeCell ref="B339:E339"/>
    <mergeCell ref="F339:I339"/>
    <mergeCell ref="B340:E340"/>
    <mergeCell ref="F340:F341"/>
    <mergeCell ref="G340:I341"/>
    <mergeCell ref="B341:E341"/>
    <mergeCell ref="B342:E342"/>
    <mergeCell ref="F342:F343"/>
    <mergeCell ref="G342:G343"/>
    <mergeCell ref="A255:H255"/>
    <mergeCell ref="A257:H257"/>
    <mergeCell ref="A334:I334"/>
    <mergeCell ref="A335:I335"/>
    <mergeCell ref="A337:I337"/>
    <mergeCell ref="A266:I266"/>
    <mergeCell ref="A267:I267"/>
    <mergeCell ref="A269:I269"/>
    <mergeCell ref="A271:A275"/>
    <mergeCell ref="B274:E274"/>
    <mergeCell ref="F274:F275"/>
    <mergeCell ref="G274:G275"/>
    <mergeCell ref="H274:H275"/>
    <mergeCell ref="I274:I275"/>
    <mergeCell ref="A277:E278"/>
    <mergeCell ref="F277:F278"/>
    <mergeCell ref="B271:E271"/>
    <mergeCell ref="F271:I271"/>
    <mergeCell ref="B272:E272"/>
    <mergeCell ref="F272:F273"/>
    <mergeCell ref="G272:I273"/>
    <mergeCell ref="B273:E273"/>
    <mergeCell ref="A286:I286"/>
    <mergeCell ref="A287:B287"/>
    <mergeCell ref="A289:B289"/>
    <mergeCell ref="D289:E289"/>
    <mergeCell ref="G289:H289"/>
    <mergeCell ref="A290:H290"/>
    <mergeCell ref="A291:I292"/>
    <mergeCell ref="A293:D293"/>
    <mergeCell ref="G293:H293"/>
    <mergeCell ref="D287:E287"/>
    <mergeCell ref="A252:C252"/>
    <mergeCell ref="G252:H252"/>
    <mergeCell ref="G253:H253"/>
    <mergeCell ref="A254:E254"/>
    <mergeCell ref="G254:H254"/>
    <mergeCell ref="G244:H244"/>
    <mergeCell ref="A245:C245"/>
    <mergeCell ref="G245:H245"/>
    <mergeCell ref="A246:H246"/>
    <mergeCell ref="A248:H248"/>
    <mergeCell ref="A249:I250"/>
    <mergeCell ref="A238:H238"/>
    <mergeCell ref="A239:I240"/>
    <mergeCell ref="A241:C241"/>
    <mergeCell ref="G241:H241"/>
    <mergeCell ref="G242:H242"/>
    <mergeCell ref="G243:H243"/>
    <mergeCell ref="A237:C237"/>
    <mergeCell ref="G237:H237"/>
    <mergeCell ref="A228:D228"/>
    <mergeCell ref="G228:H228"/>
    <mergeCell ref="A229:D229"/>
    <mergeCell ref="G229:H229"/>
    <mergeCell ref="G230:H230"/>
    <mergeCell ref="A231:H231"/>
    <mergeCell ref="A223:B223"/>
    <mergeCell ref="D223:E223"/>
    <mergeCell ref="G223:H223"/>
    <mergeCell ref="A224:H224"/>
    <mergeCell ref="A225:I226"/>
    <mergeCell ref="A227:D227"/>
    <mergeCell ref="G227:H227"/>
    <mergeCell ref="A251:C251"/>
    <mergeCell ref="G251:H251"/>
    <mergeCell ref="A213:B213"/>
    <mergeCell ref="A217:I217"/>
    <mergeCell ref="B218:F218"/>
    <mergeCell ref="G218:H218"/>
    <mergeCell ref="B219:F219"/>
    <mergeCell ref="G219:H219"/>
    <mergeCell ref="B208:E208"/>
    <mergeCell ref="F208:F209"/>
    <mergeCell ref="G208:G209"/>
    <mergeCell ref="H208:H209"/>
    <mergeCell ref="I208:I209"/>
    <mergeCell ref="A211:E212"/>
    <mergeCell ref="F211:F212"/>
    <mergeCell ref="A232:I234"/>
    <mergeCell ref="A235:C235"/>
    <mergeCell ref="G235:H235"/>
    <mergeCell ref="A236:C236"/>
    <mergeCell ref="G236:H236"/>
    <mergeCell ref="A200:I200"/>
    <mergeCell ref="A201:I201"/>
    <mergeCell ref="A203:I203"/>
    <mergeCell ref="A205:A209"/>
    <mergeCell ref="B205:E205"/>
    <mergeCell ref="F205:I205"/>
    <mergeCell ref="B206:E206"/>
    <mergeCell ref="F206:F207"/>
    <mergeCell ref="G206:I207"/>
    <mergeCell ref="B207:E207"/>
    <mergeCell ref="A472:I472"/>
    <mergeCell ref="A473:I473"/>
    <mergeCell ref="A477:A481"/>
    <mergeCell ref="F477:I477"/>
    <mergeCell ref="G478:I479"/>
    <mergeCell ref="B479:E479"/>
    <mergeCell ref="B480:E480"/>
    <mergeCell ref="F480:F481"/>
    <mergeCell ref="G480:G481"/>
    <mergeCell ref="H480:H481"/>
    <mergeCell ref="I480:I481"/>
    <mergeCell ref="B478:E478"/>
    <mergeCell ref="F478:F479"/>
    <mergeCell ref="A475:I475"/>
    <mergeCell ref="B477:E477"/>
    <mergeCell ref="A220:I220"/>
    <mergeCell ref="A221:B221"/>
    <mergeCell ref="D221:E221"/>
    <mergeCell ref="G221:H221"/>
    <mergeCell ref="A222:B222"/>
    <mergeCell ref="D222:E222"/>
    <mergeCell ref="G222:H222"/>
    <mergeCell ref="A559:H559"/>
    <mergeCell ref="A1206:I1206"/>
    <mergeCell ref="A1207:I1207"/>
    <mergeCell ref="A1209:I1209"/>
    <mergeCell ref="A1211:A1215"/>
    <mergeCell ref="B1211:E1211"/>
    <mergeCell ref="F1211:I1211"/>
    <mergeCell ref="B1212:E1212"/>
    <mergeCell ref="F1212:F1213"/>
    <mergeCell ref="G1212:I1213"/>
    <mergeCell ref="B1213:E1213"/>
    <mergeCell ref="B1214:E1214"/>
    <mergeCell ref="F1214:F1215"/>
    <mergeCell ref="G1214:G1215"/>
    <mergeCell ref="H1214:H1215"/>
    <mergeCell ref="I1214:I1215"/>
    <mergeCell ref="A562:C562"/>
    <mergeCell ref="G562:H562"/>
    <mergeCell ref="G563:H563"/>
    <mergeCell ref="G564:H564"/>
    <mergeCell ref="A576:H576"/>
    <mergeCell ref="A578:H578"/>
    <mergeCell ref="A583:I583"/>
    <mergeCell ref="A585:I585"/>
    <mergeCell ref="A586:I586"/>
    <mergeCell ref="A612:B612"/>
    <mergeCell ref="D612:E612"/>
    <mergeCell ref="G612:H612"/>
    <mergeCell ref="A613:B613"/>
    <mergeCell ref="D613:E613"/>
    <mergeCell ref="G613:H613"/>
    <mergeCell ref="A615:B615"/>
    <mergeCell ref="A1217:E1218"/>
    <mergeCell ref="F1217:F1218"/>
    <mergeCell ref="A1219:B1219"/>
    <mergeCell ref="A1223:I1223"/>
    <mergeCell ref="B1224:F1224"/>
    <mergeCell ref="G1224:H1224"/>
    <mergeCell ref="B1225:F1225"/>
    <mergeCell ref="G1225:H1225"/>
    <mergeCell ref="A1226:I1226"/>
    <mergeCell ref="A1227:B1227"/>
    <mergeCell ref="D1227:E1227"/>
    <mergeCell ref="G1227:H1227"/>
    <mergeCell ref="A1228:B1228"/>
    <mergeCell ref="D1228:E1228"/>
    <mergeCell ref="G1228:H1228"/>
    <mergeCell ref="A1229:B1229"/>
    <mergeCell ref="D1229:E1229"/>
    <mergeCell ref="G1229:H1229"/>
    <mergeCell ref="A1230:H1230"/>
    <mergeCell ref="A1231:I1232"/>
    <mergeCell ref="A1233:D1233"/>
    <mergeCell ref="G1233:H1233"/>
    <mergeCell ref="A1234:D1234"/>
    <mergeCell ref="G1234:H1234"/>
    <mergeCell ref="A1235:D1235"/>
    <mergeCell ref="G1235:H1235"/>
    <mergeCell ref="A1236:D1236"/>
    <mergeCell ref="G1236:H1236"/>
    <mergeCell ref="A1237:D1237"/>
    <mergeCell ref="G1237:H1237"/>
    <mergeCell ref="A1239:H1239"/>
    <mergeCell ref="A1240:I1242"/>
    <mergeCell ref="A1243:C1243"/>
    <mergeCell ref="G1243:H1243"/>
    <mergeCell ref="A1244:C1244"/>
    <mergeCell ref="G1244:H1244"/>
    <mergeCell ref="G1261:H1261"/>
    <mergeCell ref="A1262:E1262"/>
    <mergeCell ref="G1262:H1262"/>
    <mergeCell ref="A1263:H1263"/>
    <mergeCell ref="A1265:H1265"/>
    <mergeCell ref="A1238:D1238"/>
    <mergeCell ref="A1245:C1245"/>
    <mergeCell ref="G1245:H1245"/>
    <mergeCell ref="A1246:H1246"/>
    <mergeCell ref="A1247:I1248"/>
    <mergeCell ref="A1249:C1249"/>
    <mergeCell ref="G1249:H1249"/>
    <mergeCell ref="G1250:H1250"/>
    <mergeCell ref="G1251:H1251"/>
    <mergeCell ref="G1252:H1252"/>
    <mergeCell ref="A1253:C1253"/>
    <mergeCell ref="G1253:H1253"/>
    <mergeCell ref="A1254:H1254"/>
    <mergeCell ref="A1256:H1256"/>
    <mergeCell ref="A1257:I1258"/>
    <mergeCell ref="A1259:C1259"/>
    <mergeCell ref="G1259:H1259"/>
    <mergeCell ref="A1260:C1260"/>
    <mergeCell ref="G1260:H1260"/>
    <mergeCell ref="A1274:I1274"/>
    <mergeCell ref="A1275:I1275"/>
    <mergeCell ref="A1277:I1277"/>
    <mergeCell ref="A1279:A1283"/>
    <mergeCell ref="B1279:E1279"/>
    <mergeCell ref="F1279:I1279"/>
    <mergeCell ref="B1280:E1280"/>
    <mergeCell ref="F1280:F1281"/>
    <mergeCell ref="G1280:I1281"/>
    <mergeCell ref="B1281:E1281"/>
    <mergeCell ref="B1282:E1282"/>
    <mergeCell ref="F1282:F1283"/>
    <mergeCell ref="G1282:G1283"/>
    <mergeCell ref="H1282:H1283"/>
    <mergeCell ref="I1282:I1283"/>
    <mergeCell ref="A1285:E1286"/>
    <mergeCell ref="F1285:F1286"/>
    <mergeCell ref="A1287:B1287"/>
    <mergeCell ref="A1291:I1291"/>
    <mergeCell ref="B1292:F1292"/>
    <mergeCell ref="G1292:H1292"/>
    <mergeCell ref="B1293:F1293"/>
    <mergeCell ref="G1293:H1293"/>
    <mergeCell ref="A1294:I1294"/>
    <mergeCell ref="A1295:B1295"/>
    <mergeCell ref="D1295:E1295"/>
    <mergeCell ref="G1295:H1295"/>
    <mergeCell ref="A1296:B1296"/>
    <mergeCell ref="D1296:E1296"/>
    <mergeCell ref="G1296:H1296"/>
    <mergeCell ref="A1297:B1297"/>
    <mergeCell ref="D1297:E1297"/>
    <mergeCell ref="G1297:H1297"/>
    <mergeCell ref="A1298:H1298"/>
    <mergeCell ref="A1299:I1300"/>
    <mergeCell ref="A1301:D1301"/>
    <mergeCell ref="G1301:H1301"/>
    <mergeCell ref="A1302:D1302"/>
    <mergeCell ref="G1302:H1302"/>
    <mergeCell ref="A1303:D1303"/>
    <mergeCell ref="G1303:H1303"/>
    <mergeCell ref="A1304:D1304"/>
    <mergeCell ref="G1304:H1304"/>
    <mergeCell ref="A1305:D1305"/>
    <mergeCell ref="G1305:H1305"/>
    <mergeCell ref="A1306:D1306"/>
    <mergeCell ref="A1307:H1307"/>
    <mergeCell ref="A1308:I1310"/>
    <mergeCell ref="A1311:C1311"/>
    <mergeCell ref="G1311:H1311"/>
    <mergeCell ref="A1312:C1312"/>
    <mergeCell ref="G1312:H1312"/>
    <mergeCell ref="A1313:C1313"/>
    <mergeCell ref="G1313:H1313"/>
    <mergeCell ref="A1314:H1314"/>
    <mergeCell ref="A1315:I1316"/>
    <mergeCell ref="A1317:C1317"/>
    <mergeCell ref="G1317:H1317"/>
    <mergeCell ref="G1318:H1318"/>
    <mergeCell ref="G1319:H1319"/>
    <mergeCell ref="G1320:H1320"/>
    <mergeCell ref="A1321:C1321"/>
    <mergeCell ref="G1321:H1321"/>
    <mergeCell ref="A1322:H1322"/>
    <mergeCell ref="A1324:H1324"/>
    <mergeCell ref="A1325:I1326"/>
    <mergeCell ref="A1327:C1327"/>
    <mergeCell ref="G1327:H1327"/>
    <mergeCell ref="A1328:C1328"/>
    <mergeCell ref="G1328:H1328"/>
    <mergeCell ref="G1329:H1329"/>
    <mergeCell ref="A1330:E1330"/>
    <mergeCell ref="G1330:H1330"/>
    <mergeCell ref="A1331:H1331"/>
    <mergeCell ref="A1333:H1333"/>
    <mergeCell ref="A1343:I1343"/>
    <mergeCell ref="A1344:I1344"/>
    <mergeCell ref="A1346:I1346"/>
    <mergeCell ref="A1348:A1352"/>
    <mergeCell ref="B1348:E1348"/>
    <mergeCell ref="F1348:I1348"/>
    <mergeCell ref="B1349:E1349"/>
    <mergeCell ref="F1349:F1350"/>
    <mergeCell ref="G1349:I1350"/>
    <mergeCell ref="B1350:E1350"/>
    <mergeCell ref="B1351:E1351"/>
    <mergeCell ref="F1351:F1352"/>
    <mergeCell ref="G1351:G1352"/>
    <mergeCell ref="H1351:H1352"/>
    <mergeCell ref="I1351:I1352"/>
    <mergeCell ref="A1354:E1355"/>
    <mergeCell ref="F1354:F1355"/>
    <mergeCell ref="A1356:B1356"/>
    <mergeCell ref="A1360:I1360"/>
    <mergeCell ref="B1361:F1361"/>
    <mergeCell ref="G1361:H1361"/>
    <mergeCell ref="B1362:F1362"/>
    <mergeCell ref="G1362:H1362"/>
    <mergeCell ref="A1363:I1363"/>
    <mergeCell ref="A1364:B1364"/>
    <mergeCell ref="D1364:E1364"/>
    <mergeCell ref="G1364:H1364"/>
    <mergeCell ref="A1365:B1365"/>
    <mergeCell ref="D1365:E1365"/>
    <mergeCell ref="G1365:H1365"/>
    <mergeCell ref="A1366:B1366"/>
    <mergeCell ref="D1366:E1366"/>
    <mergeCell ref="G1366:H1366"/>
    <mergeCell ref="A1367:H1367"/>
    <mergeCell ref="A1368:I1369"/>
    <mergeCell ref="A1370:D1370"/>
    <mergeCell ref="G1370:H1370"/>
    <mergeCell ref="A1371:D1371"/>
    <mergeCell ref="G1371:H1371"/>
    <mergeCell ref="A1372:D1372"/>
    <mergeCell ref="G1372:H1372"/>
    <mergeCell ref="A1373:D1373"/>
    <mergeCell ref="G1373:H1373"/>
    <mergeCell ref="A1374:D1374"/>
    <mergeCell ref="G1374:H1374"/>
    <mergeCell ref="A1375:D1375"/>
    <mergeCell ref="A1376:H1376"/>
    <mergeCell ref="A1377:I1379"/>
    <mergeCell ref="A1380:C1380"/>
    <mergeCell ref="G1380:H1380"/>
    <mergeCell ref="A1397:C1397"/>
    <mergeCell ref="G1397:H1397"/>
    <mergeCell ref="G1398:H1398"/>
    <mergeCell ref="A1399:E1399"/>
    <mergeCell ref="G1399:H1399"/>
    <mergeCell ref="A1400:H1400"/>
    <mergeCell ref="A1402:H1402"/>
    <mergeCell ref="A1381:C1381"/>
    <mergeCell ref="G1381:H1381"/>
    <mergeCell ref="A1382:C1382"/>
    <mergeCell ref="G1382:H1382"/>
    <mergeCell ref="A1383:H1383"/>
    <mergeCell ref="A1384:I1385"/>
    <mergeCell ref="A1386:C1386"/>
    <mergeCell ref="G1386:H1386"/>
    <mergeCell ref="G1387:H1387"/>
    <mergeCell ref="G1388:H1388"/>
    <mergeCell ref="G1389:H1389"/>
    <mergeCell ref="A1390:C1390"/>
    <mergeCell ref="G1390:H1390"/>
    <mergeCell ref="A1391:H1391"/>
    <mergeCell ref="A1393:H1393"/>
    <mergeCell ref="A1394:I1395"/>
    <mergeCell ref="A1396:C1396"/>
    <mergeCell ref="G1396:H1396"/>
  </mergeCells>
  <printOptions horizontalCentered="1"/>
  <pageMargins left="0.31496062992125984" right="0.31496062992125984" top="0.35433070866141736" bottom="0.35433070866141736" header="0.31496062992125984" footer="0.31496062992125984"/>
  <pageSetup scale="7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52"/>
  <sheetViews>
    <sheetView showGridLines="0" view="pageBreakPreview" zoomScale="80" zoomScaleNormal="100" zoomScaleSheetLayoutView="80" zoomScalePageLayoutView="50" workbookViewId="0">
      <selection activeCell="D51" sqref="D51:F51"/>
    </sheetView>
  </sheetViews>
  <sheetFormatPr baseColWidth="10" defaultColWidth="11.453125" defaultRowHeight="12.5"/>
  <cols>
    <col min="1" max="9" width="13.54296875" style="1" customWidth="1"/>
    <col min="10" max="10" width="9.81640625" style="1" customWidth="1"/>
    <col min="11" max="11" width="11.453125" style="1" customWidth="1"/>
    <col min="12" max="16384" width="11.453125" style="1"/>
  </cols>
  <sheetData>
    <row r="1" spans="1:11" ht="13">
      <c r="A1" s="828" t="s">
        <v>0</v>
      </c>
      <c r="B1" s="828"/>
      <c r="C1" s="828"/>
      <c r="D1" s="828"/>
      <c r="E1" s="828"/>
      <c r="F1" s="828"/>
      <c r="G1" s="828"/>
      <c r="H1" s="828"/>
      <c r="I1" s="828"/>
      <c r="J1" s="828"/>
      <c r="K1" s="828"/>
    </row>
    <row r="2" spans="1:11" ht="13">
      <c r="A2" s="716" t="s">
        <v>1</v>
      </c>
      <c r="B2" s="716"/>
      <c r="C2" s="716"/>
      <c r="D2" s="716"/>
      <c r="E2" s="716"/>
      <c r="F2" s="716"/>
      <c r="G2" s="716"/>
      <c r="H2" s="716"/>
      <c r="I2" s="716"/>
      <c r="J2" s="716"/>
      <c r="K2" s="716"/>
    </row>
    <row r="3" spans="1:11" ht="13">
      <c r="A3" s="78"/>
      <c r="B3" s="78"/>
      <c r="C3" s="78"/>
      <c r="D3" s="78"/>
      <c r="E3" s="78"/>
      <c r="F3" s="78"/>
      <c r="G3" s="78"/>
      <c r="H3" s="78"/>
      <c r="I3" s="78"/>
      <c r="J3" s="42"/>
      <c r="K3" s="42"/>
    </row>
    <row r="4" spans="1:11" s="82" customFormat="1" ht="37.5" customHeight="1">
      <c r="A4" s="829" t="s">
        <v>27</v>
      </c>
      <c r="B4" s="829"/>
      <c r="C4" s="829"/>
      <c r="D4" s="829"/>
      <c r="E4" s="829"/>
      <c r="F4" s="829"/>
      <c r="G4" s="829"/>
      <c r="H4" s="829"/>
      <c r="I4" s="829"/>
      <c r="J4" s="81"/>
      <c r="K4" s="81"/>
    </row>
    <row r="5" spans="1:11" s="82" customFormat="1" ht="37.5" customHeight="1">
      <c r="A5" s="829"/>
      <c r="B5" s="829"/>
      <c r="C5" s="829"/>
      <c r="D5" s="829"/>
      <c r="E5" s="829"/>
      <c r="F5" s="829"/>
      <c r="G5" s="829"/>
      <c r="H5" s="829"/>
      <c r="I5" s="829"/>
      <c r="J5" s="81"/>
      <c r="K5" s="81"/>
    </row>
    <row r="6" spans="1:11" ht="43.5" customHeight="1">
      <c r="A6" s="830" t="s">
        <v>28</v>
      </c>
      <c r="B6" s="831"/>
      <c r="C6" s="831"/>
      <c r="D6" s="831"/>
      <c r="E6" s="831"/>
      <c r="F6" s="831"/>
      <c r="G6" s="831"/>
      <c r="H6" s="831"/>
      <c r="I6" s="832"/>
      <c r="J6" s="76"/>
      <c r="K6" s="76"/>
    </row>
    <row r="7" spans="1:11" ht="14.5" thickBot="1">
      <c r="A7" s="833"/>
      <c r="B7" s="834"/>
      <c r="C7" s="834"/>
      <c r="D7" s="834"/>
      <c r="E7" s="834"/>
      <c r="F7" s="834"/>
      <c r="G7" s="834"/>
      <c r="H7" s="834"/>
      <c r="I7" s="835"/>
      <c r="J7" s="59"/>
      <c r="K7" s="59"/>
    </row>
    <row r="8" spans="1:11" ht="14">
      <c r="A8" s="818" t="s">
        <v>4</v>
      </c>
      <c r="B8" s="809" t="s">
        <v>5</v>
      </c>
      <c r="C8" s="820" t="s">
        <v>6</v>
      </c>
      <c r="D8" s="820"/>
      <c r="E8" s="818" t="s">
        <v>7</v>
      </c>
      <c r="F8" s="809" t="s">
        <v>8</v>
      </c>
      <c r="G8" s="809" t="s">
        <v>9</v>
      </c>
      <c r="H8" s="811" t="s">
        <v>29</v>
      </c>
      <c r="I8" s="826" t="s">
        <v>10</v>
      </c>
      <c r="J8" s="80"/>
      <c r="K8" s="80"/>
    </row>
    <row r="9" spans="1:11" ht="28.5" thickBot="1">
      <c r="A9" s="819"/>
      <c r="B9" s="810"/>
      <c r="C9" s="2" t="s">
        <v>11</v>
      </c>
      <c r="D9" s="2" t="s">
        <v>12</v>
      </c>
      <c r="E9" s="819"/>
      <c r="F9" s="810"/>
      <c r="G9" s="810"/>
      <c r="H9" s="812"/>
      <c r="I9" s="827"/>
      <c r="J9" s="80"/>
      <c r="K9" s="80"/>
    </row>
    <row r="10" spans="1:11" ht="14.5" thickBot="1">
      <c r="A10" s="43"/>
      <c r="B10" s="44"/>
      <c r="C10" s="44"/>
      <c r="D10" s="44"/>
      <c r="E10" s="44"/>
      <c r="F10" s="44"/>
      <c r="G10" s="44"/>
      <c r="H10" s="44"/>
      <c r="I10" s="45"/>
      <c r="J10" s="59"/>
      <c r="K10" s="59"/>
    </row>
    <row r="11" spans="1:11" ht="14">
      <c r="A11" s="15"/>
      <c r="B11" s="9"/>
      <c r="C11" s="9"/>
      <c r="D11" s="9"/>
      <c r="E11" s="13"/>
      <c r="F11" s="9"/>
      <c r="G11" s="3"/>
      <c r="H11" s="4"/>
      <c r="I11" s="5"/>
      <c r="J11" s="60"/>
      <c r="K11" s="60"/>
    </row>
    <row r="12" spans="1:11" ht="14.5" thickBot="1">
      <c r="A12" s="46" t="s">
        <v>13</v>
      </c>
      <c r="B12" s="47"/>
      <c r="C12" s="47"/>
      <c r="D12" s="47"/>
      <c r="E12" s="48"/>
      <c r="F12" s="47"/>
      <c r="G12" s="3"/>
      <c r="H12" s="6"/>
      <c r="I12" s="7"/>
      <c r="J12" s="60"/>
      <c r="K12" s="61"/>
    </row>
    <row r="13" spans="1:11" ht="14.5" thickBot="1">
      <c r="A13" s="43"/>
      <c r="B13" s="44"/>
      <c r="C13" s="44"/>
      <c r="D13" s="44"/>
      <c r="E13" s="44"/>
      <c r="F13" s="44"/>
      <c r="G13" s="44"/>
      <c r="H13" s="44"/>
      <c r="I13" s="45"/>
      <c r="J13" s="59"/>
      <c r="K13" s="59"/>
    </row>
    <row r="14" spans="1:11" ht="14">
      <c r="A14" s="15"/>
      <c r="B14" s="9"/>
      <c r="C14" s="9"/>
      <c r="D14" s="9"/>
      <c r="E14" s="10"/>
      <c r="F14" s="9"/>
      <c r="G14" s="3"/>
      <c r="H14" s="4"/>
      <c r="I14" s="8"/>
      <c r="J14" s="60"/>
      <c r="K14" s="60"/>
    </row>
    <row r="15" spans="1:11" ht="14">
      <c r="A15" s="15"/>
      <c r="B15" s="9"/>
      <c r="C15" s="9"/>
      <c r="D15" s="9"/>
      <c r="E15" s="10"/>
      <c r="F15" s="9"/>
      <c r="G15" s="3"/>
      <c r="H15" s="4"/>
      <c r="I15" s="8"/>
      <c r="J15" s="60"/>
      <c r="K15" s="60"/>
    </row>
    <row r="16" spans="1:11" ht="14">
      <c r="A16" s="15"/>
      <c r="B16" s="9"/>
      <c r="C16" s="9"/>
      <c r="D16" s="9"/>
      <c r="E16" s="10"/>
      <c r="F16" s="9"/>
      <c r="G16" s="3"/>
      <c r="H16" s="4"/>
      <c r="I16" s="8"/>
      <c r="J16" s="60"/>
      <c r="K16" s="60"/>
    </row>
    <row r="17" spans="1:11" ht="14">
      <c r="A17" s="15"/>
      <c r="B17" s="9"/>
      <c r="C17" s="9"/>
      <c r="D17" s="9"/>
      <c r="E17" s="10"/>
      <c r="F17" s="9"/>
      <c r="G17" s="3"/>
      <c r="H17" s="4"/>
      <c r="I17" s="8"/>
      <c r="J17" s="60"/>
      <c r="K17" s="60"/>
    </row>
    <row r="18" spans="1:11" ht="14.5" thickBot="1">
      <c r="A18" s="46" t="s">
        <v>13</v>
      </c>
      <c r="B18" s="11"/>
      <c r="C18" s="12"/>
      <c r="D18" s="11"/>
      <c r="E18" s="11"/>
      <c r="F18" s="11"/>
      <c r="G18" s="3"/>
      <c r="H18" s="11"/>
      <c r="I18" s="7"/>
      <c r="J18" s="62"/>
      <c r="K18" s="61"/>
    </row>
    <row r="19" spans="1:11" ht="14.5" thickBot="1">
      <c r="A19" s="43"/>
      <c r="B19" s="44"/>
      <c r="C19" s="44"/>
      <c r="D19" s="44"/>
      <c r="E19" s="44"/>
      <c r="F19" s="44"/>
      <c r="G19" s="44"/>
      <c r="H19" s="44"/>
      <c r="I19" s="45"/>
      <c r="J19" s="59"/>
      <c r="K19" s="59"/>
    </row>
    <row r="20" spans="1:11" ht="14">
      <c r="A20" s="15"/>
      <c r="B20" s="9"/>
      <c r="C20" s="9"/>
      <c r="D20" s="9"/>
      <c r="E20" s="13"/>
      <c r="F20" s="9"/>
      <c r="G20" s="3"/>
      <c r="H20" s="4"/>
      <c r="I20" s="8"/>
      <c r="J20" s="60"/>
      <c r="K20" s="60"/>
    </row>
    <row r="21" spans="1:11" ht="14">
      <c r="A21" s="15"/>
      <c r="B21" s="9"/>
      <c r="C21" s="9"/>
      <c r="D21" s="9"/>
      <c r="E21" s="13"/>
      <c r="F21" s="9"/>
      <c r="G21" s="3"/>
      <c r="H21" s="14"/>
      <c r="I21" s="8"/>
      <c r="J21" s="63"/>
      <c r="K21" s="60"/>
    </row>
    <row r="22" spans="1:11" ht="14">
      <c r="A22" s="15"/>
      <c r="B22" s="9"/>
      <c r="C22" s="9"/>
      <c r="D22" s="9"/>
      <c r="E22" s="13"/>
      <c r="F22" s="9"/>
      <c r="G22" s="3"/>
      <c r="H22" s="4"/>
      <c r="I22" s="8"/>
      <c r="J22" s="60"/>
      <c r="K22" s="60"/>
    </row>
    <row r="23" spans="1:11" ht="14">
      <c r="A23" s="15"/>
      <c r="B23" s="9"/>
      <c r="C23" s="9"/>
      <c r="D23" s="9"/>
      <c r="E23" s="13"/>
      <c r="F23" s="49"/>
      <c r="G23" s="3"/>
      <c r="H23" s="4"/>
      <c r="I23" s="8"/>
      <c r="J23" s="60"/>
      <c r="K23" s="60"/>
    </row>
    <row r="24" spans="1:11" ht="14.5" thickBot="1">
      <c r="A24" s="50" t="s">
        <v>13</v>
      </c>
      <c r="B24" s="51"/>
      <c r="C24" s="51"/>
      <c r="D24" s="51"/>
      <c r="E24" s="52"/>
      <c r="F24" s="51"/>
      <c r="G24" s="3"/>
      <c r="H24" s="16"/>
      <c r="I24" s="17"/>
      <c r="J24" s="60"/>
      <c r="K24" s="61"/>
    </row>
    <row r="25" spans="1:11" ht="14.5" thickBot="1">
      <c r="A25" s="43"/>
      <c r="B25" s="44"/>
      <c r="C25" s="44"/>
      <c r="D25" s="44"/>
      <c r="E25" s="44"/>
      <c r="F25" s="44"/>
      <c r="G25" s="44"/>
      <c r="H25" s="44"/>
      <c r="I25" s="45"/>
      <c r="J25" s="59"/>
      <c r="K25" s="59"/>
    </row>
    <row r="26" spans="1:11" ht="14">
      <c r="A26" s="15"/>
      <c r="B26" s="9"/>
      <c r="C26" s="9"/>
      <c r="D26" s="9"/>
      <c r="E26" s="13"/>
      <c r="F26" s="9"/>
      <c r="G26" s="3"/>
      <c r="H26" s="4"/>
      <c r="I26" s="8"/>
      <c r="J26" s="60"/>
      <c r="K26" s="60"/>
    </row>
    <row r="27" spans="1:11" ht="14">
      <c r="A27" s="15"/>
      <c r="B27" s="9"/>
      <c r="C27" s="9"/>
      <c r="D27" s="9"/>
      <c r="E27" s="13"/>
      <c r="F27" s="9"/>
      <c r="G27" s="3"/>
      <c r="H27" s="4"/>
      <c r="I27" s="8"/>
      <c r="J27" s="60"/>
      <c r="K27" s="60"/>
    </row>
    <row r="28" spans="1:11" ht="14">
      <c r="A28" s="53"/>
      <c r="B28" s="9"/>
      <c r="C28" s="9"/>
      <c r="D28" s="9"/>
      <c r="E28" s="13"/>
      <c r="F28" s="9"/>
      <c r="G28" s="3"/>
      <c r="H28" s="4"/>
      <c r="I28" s="8"/>
      <c r="J28" s="60"/>
      <c r="K28" s="60"/>
    </row>
    <row r="29" spans="1:11" ht="14.5" thickBot="1">
      <c r="A29" s="46" t="s">
        <v>13</v>
      </c>
      <c r="B29" s="54"/>
      <c r="C29" s="54"/>
      <c r="D29" s="54"/>
      <c r="E29" s="55"/>
      <c r="F29" s="47"/>
      <c r="G29" s="3"/>
      <c r="H29" s="6"/>
      <c r="I29" s="7"/>
      <c r="J29" s="60"/>
      <c r="K29" s="61"/>
    </row>
    <row r="30" spans="1:11" ht="14.5" thickBot="1">
      <c r="A30" s="43"/>
      <c r="B30" s="44"/>
      <c r="C30" s="44"/>
      <c r="D30" s="44"/>
      <c r="E30" s="44"/>
      <c r="F30" s="44"/>
      <c r="G30" s="44"/>
      <c r="H30" s="44"/>
      <c r="I30" s="45"/>
      <c r="J30" s="59"/>
      <c r="K30" s="59"/>
    </row>
    <row r="31" spans="1:11" ht="14">
      <c r="A31" s="15"/>
      <c r="B31" s="9"/>
      <c r="C31" s="9"/>
      <c r="D31" s="9"/>
      <c r="E31" s="13"/>
      <c r="F31" s="9"/>
      <c r="G31" s="3"/>
      <c r="H31" s="4"/>
      <c r="I31" s="8"/>
      <c r="J31" s="60"/>
      <c r="K31" s="60"/>
    </row>
    <row r="32" spans="1:11" ht="14.5" thickBot="1">
      <c r="A32" s="46" t="s">
        <v>13</v>
      </c>
      <c r="B32" s="54"/>
      <c r="C32" s="54"/>
      <c r="D32" s="54"/>
      <c r="E32" s="48"/>
      <c r="F32" s="47"/>
      <c r="G32" s="3"/>
      <c r="H32" s="6"/>
      <c r="I32" s="7"/>
      <c r="J32" s="60"/>
      <c r="K32" s="61"/>
    </row>
    <row r="33" spans="1:11" ht="14.5" thickBot="1">
      <c r="A33" s="815" t="s">
        <v>14</v>
      </c>
      <c r="B33" s="816"/>
      <c r="C33" s="816"/>
      <c r="D33" s="816"/>
      <c r="E33" s="816"/>
      <c r="F33" s="816"/>
      <c r="G33" s="816"/>
      <c r="H33" s="817"/>
      <c r="I33" s="56"/>
      <c r="J33" s="59"/>
      <c r="K33" s="64"/>
    </row>
    <row r="34" spans="1:11" ht="14">
      <c r="A34" s="18"/>
      <c r="B34" s="18"/>
      <c r="C34" s="18"/>
      <c r="D34" s="18"/>
      <c r="E34" s="18"/>
      <c r="F34" s="18"/>
      <c r="G34" s="18"/>
      <c r="H34" s="18"/>
      <c r="I34" s="19"/>
      <c r="J34" s="65"/>
      <c r="K34" s="66"/>
    </row>
    <row r="35" spans="1:11" ht="14">
      <c r="A35" s="20"/>
      <c r="B35" s="24"/>
      <c r="C35" s="24"/>
      <c r="D35" s="24"/>
      <c r="E35" s="22"/>
      <c r="F35" s="25"/>
      <c r="G35" s="26"/>
      <c r="H35" s="27"/>
      <c r="I35" s="23"/>
      <c r="J35" s="69"/>
      <c r="K35" s="67"/>
    </row>
    <row r="36" spans="1:11" ht="14">
      <c r="A36" s="20"/>
      <c r="B36" s="24"/>
      <c r="C36" s="24"/>
      <c r="D36" s="24"/>
      <c r="E36" s="28" t="s">
        <v>15</v>
      </c>
      <c r="F36" s="25"/>
      <c r="G36" s="26"/>
      <c r="H36" s="27"/>
      <c r="I36" s="29"/>
      <c r="J36" s="69"/>
      <c r="K36" s="70"/>
    </row>
    <row r="37" spans="1:11" ht="14">
      <c r="A37" s="20"/>
      <c r="B37" s="21"/>
      <c r="C37" s="20"/>
      <c r="D37" s="20"/>
      <c r="E37" s="30"/>
      <c r="F37" s="25"/>
      <c r="G37" s="26"/>
      <c r="H37" s="31"/>
      <c r="I37" s="23"/>
      <c r="J37" s="68"/>
      <c r="K37" s="67"/>
    </row>
    <row r="38" spans="1:11" ht="14.5" thickBot="1">
      <c r="A38" s="20"/>
      <c r="B38" s="21"/>
      <c r="C38" s="20"/>
      <c r="D38" s="20"/>
      <c r="E38" s="57"/>
      <c r="F38" s="25"/>
      <c r="G38" s="26"/>
      <c r="H38" s="31"/>
      <c r="I38" s="29"/>
      <c r="J38" s="71"/>
      <c r="K38" s="70"/>
    </row>
    <row r="39" spans="1:11" ht="14.5" thickBot="1">
      <c r="A39" s="20"/>
      <c r="B39" s="21"/>
      <c r="C39" s="20"/>
      <c r="D39" s="20"/>
      <c r="E39" s="32" t="s">
        <v>16</v>
      </c>
      <c r="F39" s="33"/>
      <c r="G39" s="34"/>
      <c r="H39" s="35"/>
      <c r="I39" s="56"/>
      <c r="J39" s="69"/>
      <c r="K39" s="64"/>
    </row>
    <row r="40" spans="1:11" ht="14.5" thickBot="1">
      <c r="A40" s="20"/>
      <c r="B40" s="21"/>
      <c r="C40" s="21"/>
      <c r="D40" s="21"/>
      <c r="E40" s="20"/>
      <c r="F40" s="20"/>
      <c r="G40" s="36"/>
      <c r="H40" s="37"/>
      <c r="I40" s="38"/>
      <c r="J40" s="72"/>
      <c r="K40" s="73"/>
    </row>
    <row r="41" spans="1:11" ht="14">
      <c r="A41" s="39"/>
      <c r="B41" s="821"/>
      <c r="C41" s="821"/>
      <c r="D41" s="821"/>
      <c r="E41" s="821"/>
      <c r="F41" s="821"/>
      <c r="G41" s="821"/>
      <c r="H41" s="821"/>
      <c r="I41" s="822"/>
      <c r="J41" s="79"/>
      <c r="K41" s="79"/>
    </row>
    <row r="42" spans="1:11" ht="14">
      <c r="A42" s="807" t="s">
        <v>30</v>
      </c>
      <c r="B42" s="808"/>
      <c r="C42" s="808"/>
      <c r="D42" s="808"/>
      <c r="E42" s="808"/>
      <c r="F42" s="823" t="s">
        <v>7</v>
      </c>
      <c r="G42" s="823"/>
      <c r="H42" s="823"/>
      <c r="I42" s="40" t="s">
        <v>18</v>
      </c>
      <c r="J42" s="77"/>
      <c r="K42" s="74"/>
    </row>
    <row r="43" spans="1:11" ht="42">
      <c r="A43" s="807" t="s">
        <v>31</v>
      </c>
      <c r="B43" s="808"/>
      <c r="C43" s="808"/>
      <c r="D43" s="808"/>
      <c r="E43" s="808"/>
      <c r="F43" s="471" t="s">
        <v>19</v>
      </c>
      <c r="G43" s="471"/>
      <c r="H43" s="41" t="s">
        <v>20</v>
      </c>
      <c r="I43" s="83" t="s">
        <v>32</v>
      </c>
      <c r="J43" s="74"/>
      <c r="K43" s="75"/>
    </row>
    <row r="44" spans="1:11" ht="42">
      <c r="A44" s="807" t="s">
        <v>33</v>
      </c>
      <c r="B44" s="808"/>
      <c r="C44" s="808"/>
      <c r="D44" s="808"/>
      <c r="E44" s="808"/>
      <c r="F44" s="824" t="s">
        <v>21</v>
      </c>
      <c r="G44" s="825"/>
      <c r="H44" s="41" t="s">
        <v>22</v>
      </c>
      <c r="I44" s="83" t="s">
        <v>32</v>
      </c>
      <c r="J44" s="74"/>
      <c r="K44" s="75"/>
    </row>
    <row r="45" spans="1:11" ht="78" customHeight="1">
      <c r="A45" s="813" t="s">
        <v>34</v>
      </c>
      <c r="B45" s="814"/>
      <c r="C45" s="814"/>
      <c r="D45" s="814"/>
      <c r="E45" s="814"/>
      <c r="F45" s="474" t="s">
        <v>23</v>
      </c>
      <c r="G45" s="471"/>
      <c r="H45" s="41" t="s">
        <v>24</v>
      </c>
      <c r="I45" s="83" t="s">
        <v>32</v>
      </c>
      <c r="J45" s="74"/>
      <c r="K45" s="75"/>
    </row>
    <row r="46" spans="1:11" ht="79.5" customHeight="1">
      <c r="A46" s="801" t="s">
        <v>35</v>
      </c>
      <c r="B46" s="802"/>
      <c r="C46" s="802"/>
      <c r="D46" s="802"/>
      <c r="E46" s="802"/>
      <c r="F46" s="471" t="s">
        <v>25</v>
      </c>
      <c r="G46" s="471"/>
      <c r="H46" s="41" t="s">
        <v>26</v>
      </c>
      <c r="I46" s="83" t="s">
        <v>32</v>
      </c>
      <c r="J46" s="74"/>
      <c r="K46" s="75"/>
    </row>
    <row r="47" spans="1:11" ht="87" customHeight="1">
      <c r="A47" s="806" t="s">
        <v>36</v>
      </c>
      <c r="B47" s="802"/>
      <c r="C47" s="802"/>
      <c r="D47" s="802"/>
      <c r="E47" s="802"/>
      <c r="F47" s="803"/>
      <c r="G47" s="803"/>
      <c r="H47" s="803"/>
      <c r="I47" s="804"/>
      <c r="J47" s="76"/>
      <c r="K47" s="76"/>
    </row>
    <row r="48" spans="1:11" ht="14">
      <c r="A48" s="58"/>
      <c r="B48" s="58"/>
      <c r="C48" s="58"/>
      <c r="D48" s="58"/>
      <c r="E48" s="58"/>
      <c r="F48" s="58"/>
      <c r="G48" s="58"/>
      <c r="H48" s="58"/>
      <c r="I48" s="58"/>
    </row>
    <row r="49" spans="1:9" ht="14">
      <c r="A49" s="58"/>
      <c r="B49" s="58"/>
      <c r="C49" s="58"/>
      <c r="D49" s="58"/>
      <c r="H49" s="58"/>
      <c r="I49" s="58"/>
    </row>
    <row r="51" spans="1:9" ht="31.5" customHeight="1">
      <c r="D51" s="805" t="s">
        <v>37</v>
      </c>
      <c r="E51" s="805"/>
      <c r="F51" s="805"/>
    </row>
    <row r="248" ht="12.75" customHeight="1"/>
    <row r="249" ht="12.75" customHeight="1"/>
    <row r="250" ht="14.25" customHeight="1"/>
    <row r="252" ht="15" customHeight="1"/>
  </sheetData>
  <mergeCells count="28">
    <mergeCell ref="A1:K1"/>
    <mergeCell ref="A2:K2"/>
    <mergeCell ref="A42:E42"/>
    <mergeCell ref="A4:I5"/>
    <mergeCell ref="A6:I6"/>
    <mergeCell ref="A7:I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46:E46"/>
    <mergeCell ref="F45:G45"/>
    <mergeCell ref="F46:G46"/>
    <mergeCell ref="F47:I47"/>
    <mergeCell ref="D51:F51"/>
    <mergeCell ref="A47:E4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Presupuesto Oficial</vt:lpstr>
      <vt:lpstr>CRONOGRAMA Y FLUJO</vt:lpstr>
      <vt:lpstr>A.P.U. </vt:lpstr>
      <vt:lpstr>Propuesta Económica</vt:lpstr>
      <vt:lpstr>'CRONOGRAMA Y FLUJO'!Área_de_impresión</vt:lpstr>
      <vt:lpstr>'Propuesta Económica'!Área_de_impresión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Lora Navarro</dc:creator>
  <cp:lastModifiedBy>Marco Molina Bayona</cp:lastModifiedBy>
  <cp:revision/>
  <cp:lastPrinted>2024-07-31T21:55:20Z</cp:lastPrinted>
  <dcterms:created xsi:type="dcterms:W3CDTF">2018-04-18T13:08:10Z</dcterms:created>
  <dcterms:modified xsi:type="dcterms:W3CDTF">2024-08-13T16:11:30Z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