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Procesos Senado de Republica\Evaluaciones _2024\Evaluacion IP-SEN-012-2024\"/>
    </mc:Choice>
  </mc:AlternateContent>
  <bookViews>
    <workbookView xWindow="0" yWindow="0" windowWidth="28800" windowHeight="11205" tabRatio="869" firstSheet="1" activeTab="3"/>
  </bookViews>
  <sheets>
    <sheet name="Oferta Economica" sheetId="8" state="hidden" r:id="rId1"/>
    <sheet name="E. Economica _ MC N°12" sheetId="24" r:id="rId2"/>
    <sheet name="Descuento Logrado X Propuesta " sheetId="18" r:id="rId3"/>
    <sheet name="Orde de Elegibilidad" sheetId="22" r:id="rId4"/>
    <sheet name="Precios Artificialmente  Bajos " sheetId="19" state="hidden" r:id="rId5"/>
  </sheets>
  <externalReferences>
    <externalReference r:id="rId6"/>
    <externalReference r:id="rId7"/>
    <externalReference r:id="rId8"/>
    <externalReference r:id="rId9"/>
  </externalReferences>
  <definedNames>
    <definedName name="alcance">'[1]Experiencia '!$C$10:$C$12</definedName>
    <definedName name="APOYONAL">[2]LISTAS!$H$2:$H$6</definedName>
    <definedName name="_xlnm.Print_Area" localSheetId="2">'Descuento Logrado X Propuesta '!$B$3:$J$17</definedName>
    <definedName name="_xlnm.Print_Area" localSheetId="0">'Oferta Economica'!$B$2:$L$88</definedName>
    <definedName name="_xlnm.Print_Area" localSheetId="3">'Orde de Elegibilidad'!$B$2:$F$12</definedName>
    <definedName name="AutoR">'[3]Experiencia '!$E$26:$E$30</definedName>
    <definedName name="CUMPLIMIENTOPC">[2]LISTAS!$J$2:$J$4</definedName>
    <definedName name="DEPENDENCIAS">[2]LISTAS!$B$2:$B$8</definedName>
    <definedName name="Director_obra">'[1]Experiencia '!$C$26:$C$27</definedName>
    <definedName name="EXPDIRINT">[2]LISTAS!$L$2:$L$6</definedName>
    <definedName name="EXPRESINT">[2]LISTAS!$M$2:$M$6</definedName>
    <definedName name="HABILIDAD">[2]LISTAS!$K$2:$K$4</definedName>
    <definedName name="NUMMINCONT">[4]PRESUPUESTOS!$G$27</definedName>
    <definedName name="objeto">'[1]Experiencia '!$C$4:$C$7</definedName>
    <definedName name="PORCPARTICIPACION">[2]LISTAS!$N$2:$N$3</definedName>
    <definedName name="Post_auto">'[3]Experiencia '!$E$33:$E$35</definedName>
    <definedName name="Residente_obra">'[3]Experiencia '!$D$26:$D$27</definedName>
    <definedName name="SALACTUAL">[2]SMMLV!$H$10</definedName>
    <definedName name="sino">[1]Hoja2!$B$2:$B$3</definedName>
    <definedName name="Subsistemas">'[1]Experiencia '!$C$15:$C$20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4" l="1"/>
  <c r="E12" i="18"/>
  <c r="C14" i="18" s="1"/>
  <c r="I6" i="18"/>
  <c r="G8" i="18" s="1"/>
  <c r="H7" i="24" l="1"/>
  <c r="I4" i="24" s="1"/>
  <c r="E6" i="18" l="1"/>
  <c r="C8" i="18" l="1"/>
  <c r="D9" i="19" l="1"/>
  <c r="D8" i="19"/>
  <c r="D10" i="19" s="1"/>
  <c r="I84" i="8"/>
  <c r="I83" i="8"/>
  <c r="K79" i="8"/>
  <c r="I79" i="8"/>
  <c r="H79" i="8"/>
  <c r="K78" i="8"/>
  <c r="I78" i="8"/>
  <c r="H78" i="8"/>
  <c r="K77" i="8"/>
  <c r="I77" i="8"/>
  <c r="H77" i="8"/>
  <c r="K76" i="8"/>
  <c r="I76" i="8"/>
  <c r="H76" i="8"/>
  <c r="K75" i="8"/>
  <c r="I75" i="8"/>
  <c r="H75" i="8"/>
  <c r="K74" i="8"/>
  <c r="I74" i="8"/>
  <c r="H74" i="8"/>
  <c r="K73" i="8"/>
  <c r="I73" i="8"/>
  <c r="H73" i="8"/>
  <c r="K72" i="8"/>
  <c r="I72" i="8"/>
  <c r="H72" i="8"/>
  <c r="K71" i="8"/>
  <c r="I71" i="8"/>
  <c r="H71" i="8"/>
  <c r="K70" i="8"/>
  <c r="I70" i="8"/>
  <c r="H70" i="8"/>
  <c r="K69" i="8"/>
  <c r="I69" i="8"/>
  <c r="H69" i="8"/>
  <c r="K68" i="8"/>
  <c r="I68" i="8"/>
  <c r="H68" i="8"/>
  <c r="K67" i="8"/>
  <c r="I67" i="8"/>
  <c r="H67" i="8"/>
  <c r="K66" i="8"/>
  <c r="I66" i="8"/>
  <c r="H66" i="8"/>
  <c r="K65" i="8"/>
  <c r="I65" i="8"/>
  <c r="H65" i="8"/>
  <c r="K64" i="8"/>
  <c r="I64" i="8"/>
  <c r="H64" i="8"/>
  <c r="K63" i="8"/>
  <c r="I63" i="8"/>
  <c r="H63" i="8"/>
  <c r="K62" i="8"/>
  <c r="I62" i="8"/>
  <c r="H62" i="8"/>
  <c r="K61" i="8"/>
  <c r="I61" i="8"/>
  <c r="H61" i="8"/>
  <c r="K60" i="8"/>
  <c r="I60" i="8"/>
  <c r="H60" i="8"/>
  <c r="K59" i="8"/>
  <c r="I59" i="8"/>
  <c r="H59" i="8"/>
  <c r="K58" i="8"/>
  <c r="I58" i="8"/>
  <c r="H58" i="8"/>
  <c r="K57" i="8"/>
  <c r="I57" i="8"/>
  <c r="H57" i="8"/>
  <c r="K56" i="8"/>
  <c r="I56" i="8"/>
  <c r="H56" i="8"/>
  <c r="K55" i="8"/>
  <c r="I55" i="8"/>
  <c r="H55" i="8"/>
  <c r="K54" i="8"/>
  <c r="I54" i="8"/>
  <c r="H54" i="8"/>
  <c r="K53" i="8"/>
  <c r="I53" i="8"/>
  <c r="H53" i="8"/>
  <c r="K52" i="8"/>
  <c r="I52" i="8"/>
  <c r="H52" i="8"/>
  <c r="K51" i="8"/>
  <c r="I51" i="8"/>
  <c r="H51" i="8"/>
  <c r="K50" i="8"/>
  <c r="I50" i="8"/>
  <c r="H50" i="8"/>
  <c r="K49" i="8"/>
  <c r="I49" i="8"/>
  <c r="H49" i="8"/>
  <c r="K48" i="8"/>
  <c r="I48" i="8"/>
  <c r="H48" i="8"/>
  <c r="K47" i="8"/>
  <c r="I47" i="8"/>
  <c r="H47" i="8"/>
  <c r="K46" i="8"/>
  <c r="I46" i="8"/>
  <c r="H46" i="8"/>
  <c r="K45" i="8"/>
  <c r="I45" i="8"/>
  <c r="H45" i="8"/>
  <c r="K44" i="8"/>
  <c r="I44" i="8"/>
  <c r="H44" i="8"/>
  <c r="K43" i="8"/>
  <c r="I43" i="8"/>
  <c r="H43" i="8"/>
  <c r="K42" i="8"/>
  <c r="I42" i="8"/>
  <c r="H42" i="8"/>
  <c r="K41" i="8"/>
  <c r="I41" i="8"/>
  <c r="H41" i="8"/>
  <c r="K40" i="8"/>
  <c r="I40" i="8"/>
  <c r="H40" i="8"/>
  <c r="K39" i="8"/>
  <c r="I39" i="8"/>
  <c r="H39" i="8"/>
  <c r="K38" i="8"/>
  <c r="I38" i="8"/>
  <c r="H38" i="8"/>
  <c r="K37" i="8"/>
  <c r="I37" i="8"/>
  <c r="H37" i="8"/>
  <c r="K36" i="8"/>
  <c r="I36" i="8"/>
  <c r="H36" i="8"/>
  <c r="K35" i="8"/>
  <c r="I35" i="8"/>
  <c r="H35" i="8"/>
  <c r="K34" i="8"/>
  <c r="I34" i="8"/>
  <c r="H34" i="8"/>
  <c r="K33" i="8"/>
  <c r="I33" i="8"/>
  <c r="H33" i="8"/>
  <c r="K32" i="8"/>
  <c r="I32" i="8"/>
  <c r="H32" i="8"/>
  <c r="K31" i="8"/>
  <c r="I31" i="8"/>
  <c r="H31" i="8"/>
  <c r="K30" i="8"/>
  <c r="I30" i="8"/>
  <c r="H30" i="8"/>
  <c r="K29" i="8"/>
  <c r="I29" i="8"/>
  <c r="H29" i="8"/>
  <c r="K28" i="8"/>
  <c r="I28" i="8"/>
  <c r="H28" i="8"/>
  <c r="K27" i="8"/>
  <c r="I27" i="8"/>
  <c r="H27" i="8"/>
  <c r="K26" i="8"/>
  <c r="I26" i="8"/>
  <c r="H26" i="8"/>
  <c r="K25" i="8"/>
  <c r="I25" i="8"/>
  <c r="H25" i="8"/>
  <c r="K24" i="8"/>
  <c r="I24" i="8"/>
  <c r="H24" i="8"/>
  <c r="I23" i="8"/>
  <c r="H23" i="8"/>
  <c r="K22" i="8"/>
  <c r="I22" i="8"/>
  <c r="H22" i="8"/>
  <c r="K21" i="8"/>
  <c r="I21" i="8"/>
  <c r="H21" i="8"/>
  <c r="K20" i="8"/>
  <c r="I20" i="8"/>
  <c r="H20" i="8"/>
  <c r="K19" i="8"/>
  <c r="I19" i="8"/>
  <c r="H19" i="8"/>
  <c r="K18" i="8"/>
  <c r="I18" i="8"/>
  <c r="H18" i="8"/>
  <c r="K17" i="8"/>
  <c r="I17" i="8"/>
  <c r="H17" i="8"/>
  <c r="K16" i="8"/>
  <c r="I16" i="8"/>
  <c r="H16" i="8"/>
  <c r="K15" i="8"/>
  <c r="I15" i="8"/>
  <c r="H15" i="8"/>
  <c r="K14" i="8"/>
  <c r="I14" i="8"/>
  <c r="H14" i="8"/>
  <c r="K13" i="8"/>
  <c r="I13" i="8"/>
  <c r="H13" i="8"/>
  <c r="K12" i="8"/>
  <c r="I12" i="8"/>
  <c r="H12" i="8"/>
  <c r="K11" i="8"/>
  <c r="I11" i="8"/>
  <c r="H11" i="8"/>
  <c r="K10" i="8"/>
  <c r="I10" i="8"/>
  <c r="H10" i="8"/>
  <c r="K9" i="8"/>
  <c r="I9" i="8"/>
  <c r="H9" i="8"/>
  <c r="F9" i="8"/>
  <c r="E5" i="19" l="1"/>
  <c r="E4" i="19"/>
  <c r="E6" i="19"/>
</calcChain>
</file>

<file path=xl/sharedStrings.xml><?xml version="1.0" encoding="utf-8"?>
<sst xmlns="http://schemas.openxmlformats.org/spreadsheetml/2006/main" count="221" uniqueCount="134">
  <si>
    <t>No.</t>
  </si>
  <si>
    <t>GRANADINA DE VIGILANCIA LIMITADA</t>
  </si>
  <si>
    <t>SERVISION DE COLOMBIA Y CIA LTDA</t>
  </si>
  <si>
    <t>VIGILANCIA SANTAFEREÑA Y CIA LTDA</t>
  </si>
  <si>
    <t>Proponentes</t>
  </si>
  <si>
    <t>Valor Total de la Propuesta</t>
  </si>
  <si>
    <t>Media Aritmetica</t>
  </si>
  <si>
    <t>Cumplimiento Limite  del PPTO</t>
  </si>
  <si>
    <t>Por Encima / Por Debajo</t>
  </si>
  <si>
    <t>Puntaje Maximo</t>
  </si>
  <si>
    <t>Puntaje Obtenido</t>
  </si>
  <si>
    <t>CELAR LTDA</t>
  </si>
  <si>
    <t>SEGURIDAD SAN CARLOS</t>
  </si>
  <si>
    <t>AMCOVIT LTDA</t>
  </si>
  <si>
    <t>UT ZM 70-30</t>
  </si>
  <si>
    <t>VIPERS LTDA</t>
  </si>
  <si>
    <t>VIGIL LTDA</t>
  </si>
  <si>
    <t>UT HELORI SMUJER 2021</t>
  </si>
  <si>
    <t>MEGASEGURIDAD LA PROVEEDORA LTDA</t>
  </si>
  <si>
    <t>UT OM SEGURIDAD 2021</t>
  </si>
  <si>
    <t>MONSERRATE</t>
  </si>
  <si>
    <t>UNION TEMPORAL SEGURIDAD SS</t>
  </si>
  <si>
    <t>UNION TEMPROAL VSM 2021</t>
  </si>
  <si>
    <t>UT SECURBEL 100 SM</t>
  </si>
  <si>
    <t>JMSA</t>
  </si>
  <si>
    <t>SEGURIDAD NUEVA ERA LTDA</t>
  </si>
  <si>
    <t>UT BUFVIG 2021</t>
  </si>
  <si>
    <t>seguridad lagus ltda</t>
  </si>
  <si>
    <t>SEGURIDAD FENIX DE COLOMBIA LTDA</t>
  </si>
  <si>
    <t>SECANCOL LTDA</t>
  </si>
  <si>
    <t>UNION TEMPORAL ULTRAPPH SDM 2021</t>
  </si>
  <si>
    <t>CUSTODIAR LIMITADA</t>
  </si>
  <si>
    <t>EMPRESA DE VIGILANCIA Y SEGURIDAD PRIVADA CARIMAR LTDA</t>
  </si>
  <si>
    <t>COSEQUIN LTDA.</t>
  </si>
  <si>
    <t>UNION TEMPORAL BA</t>
  </si>
  <si>
    <t>LA MAGDALENA SEGURIDAD LTDA</t>
  </si>
  <si>
    <t>SEGURIDAD DIGITAL LTDA</t>
  </si>
  <si>
    <t>TORONTO DE COLOMBIA LTDA</t>
  </si>
  <si>
    <t>Fidelity Security Company</t>
  </si>
  <si>
    <t>SERACIS LTDA</t>
  </si>
  <si>
    <t>SEGURIDAD EL PENTÁGONO COLOMBIANO LIMITADA - SEPECOL LTDA</t>
  </si>
  <si>
    <t>UNION TEMPORAL ALIANZA SDM - 2021</t>
  </si>
  <si>
    <t>SEGURIDAD BOLIVAR LTDA</t>
  </si>
  <si>
    <t>UT SEVICOGURCOL</t>
  </si>
  <si>
    <t>U_T_NASER &amp; CELTAS - MUJER</t>
  </si>
  <si>
    <t>SEGURIDAD THOR LTDA</t>
  </si>
  <si>
    <t>Presupuesto Medios Magneticos</t>
  </si>
  <si>
    <t>COOVIAM CTA</t>
  </si>
  <si>
    <t>SEGURIDAD ACROPOLIS LTDA</t>
  </si>
  <si>
    <t>Detección Ltda</t>
  </si>
  <si>
    <t>UNION TEMPORAL DOBLE A</t>
  </si>
  <si>
    <t>GCSI GRUPO COLOMBIANO DE SEGURIDAD INTEGRAL LTDA</t>
  </si>
  <si>
    <t>COLVISEG LTDA</t>
  </si>
  <si>
    <t>UNION TEMPORAL Z&amp;L</t>
  </si>
  <si>
    <t>SERVAGRO LTDA</t>
  </si>
  <si>
    <t>UT SEC MUJER SC</t>
  </si>
  <si>
    <t>RONDACOL LTDA.</t>
  </si>
  <si>
    <t>SEGURIDAD ATEMPI LTDA</t>
  </si>
  <si>
    <t>AVIZOR SEGURIDAD LTDA</t>
  </si>
  <si>
    <t>COBASEC LIMITADA</t>
  </si>
  <si>
    <t>seguridad virtual</t>
  </si>
  <si>
    <t>COVISUR DE COLOMBIA</t>
  </si>
  <si>
    <t>SEGURIDAD Y VIGILANCIA ÉXITO DE COLOMBIA LTDA.</t>
  </si>
  <si>
    <t>INTERCONTINENTAL DE SEGURIDAD LIMITADA</t>
  </si>
  <si>
    <t>VIGILANCIA ACOSTA</t>
  </si>
  <si>
    <t>UT SECRETARIA TC 2021</t>
  </si>
  <si>
    <t>UT AZ-AZC 2021</t>
  </si>
  <si>
    <t>RISK &amp; SOLUTIONS GROUP LTDA</t>
  </si>
  <si>
    <t>UNION TEMPORAL L&amp;R</t>
  </si>
  <si>
    <t>UNION TEMPORAL NAPCOS SDMUJER 2021</t>
  </si>
  <si>
    <t>TELEVIGILANCIA LTDA.</t>
  </si>
  <si>
    <t>VIGILANCIA Y SEGURIDAD ELECTRONICA CAXAR LTDA</t>
  </si>
  <si>
    <t>COMPAÑIA ANDINA DE SEGURIDAD PRIVADA LTDA - ANDISEG LTDA.</t>
  </si>
  <si>
    <t>WAS</t>
  </si>
  <si>
    <t>SEGURIDAD ATLAS LTDA.</t>
  </si>
  <si>
    <t>SEGURIDAD ELIAR LTDA</t>
  </si>
  <si>
    <t>EXPERTOS SEGURIDAD LTDA</t>
  </si>
  <si>
    <t>SERVIGTEC LTDA</t>
  </si>
  <si>
    <t>PUMA LTDA</t>
  </si>
  <si>
    <t>COOVIG CTA</t>
  </si>
  <si>
    <t>Por encima de la Media</t>
  </si>
  <si>
    <t>Por debajo de la Media</t>
  </si>
  <si>
    <t xml:space="preserve">Ofertas Retiradas para el  Calculo de la Media </t>
  </si>
  <si>
    <t>Tasa Representativa del Mercado cambiario de Colombia - TRM</t>
  </si>
  <si>
    <t>Media a aplicar  Media Aritmética</t>
  </si>
  <si>
    <t xml:space="preserve">Ofertas Hbilitadas  para  encontrar la Media </t>
  </si>
  <si>
    <t>Descuento</t>
  </si>
  <si>
    <t>Calle 26 No. 69 - 76 Torre 1 Piso 9, Bogotá D.C., Colombia, Edificio Elemento / Información teléfono (571) 3169001
www.sdmujer.gov.co</t>
  </si>
  <si>
    <t>Secretaria  Distrital de la Mujer - SDMUJER
L.P Nº 001 de 2021
“Prestación del servicio de vigilancia privada y seguridad integral para los bienes muebles e inmuebles de propiedad de la Secretaría Distrital de la Mujer y aquellos
de los cuales sea legalmente responsable  y se encuentren ubicados en las instalaciones de la entidad"</t>
  </si>
  <si>
    <t>Valor Maximo</t>
  </si>
  <si>
    <t>Valor Minimo</t>
  </si>
  <si>
    <t>Cumple</t>
  </si>
  <si>
    <t>Valor  Ofertado</t>
  </si>
  <si>
    <t xml:space="preserve">% Descuento Ofertado </t>
  </si>
  <si>
    <t>FACTOR ECONOMICO</t>
  </si>
  <si>
    <t>N°</t>
  </si>
  <si>
    <t>PROPONENTES</t>
  </si>
  <si>
    <t>VALOR TOTAL OFERTA</t>
  </si>
  <si>
    <t>COMPARACION RELATIVA</t>
  </si>
  <si>
    <t>DESCUENTO</t>
  </si>
  <si>
    <t>MEDIANA</t>
  </si>
  <si>
    <t>DESVIACION ESTANDAR</t>
  </si>
  <si>
    <t>VALOR MINIMO ACEPTABLE</t>
  </si>
  <si>
    <t>T&amp;G Minolta Limitada</t>
  </si>
  <si>
    <t>Serviequipos y Suministros s.a.s.</t>
  </si>
  <si>
    <t>Cortes Print Company s.a.s</t>
  </si>
  <si>
    <t>Capitolio Nacional. Carrera 7 No. 8-68, Bogotá, D.C., Colombia. PBX: (57) 601 382 4000, (57) 601 382 4000
www.senado.gov.co</t>
  </si>
  <si>
    <t>Orden Valor Oferta Economica</t>
  </si>
  <si>
    <t>Habilitado / No Habilitado</t>
  </si>
  <si>
    <t>Habilitado</t>
  </si>
  <si>
    <t>Valor Mensual Establecido  por la  entidad </t>
  </si>
  <si>
    <t>Valor  Unitario Ofertado</t>
  </si>
  <si>
    <t>% Descuento Valor Unitario</t>
  </si>
  <si>
    <t>Orden de Elegibilidad</t>
  </si>
  <si>
    <t>Item</t>
  </si>
  <si>
    <t>Descripcion</t>
  </si>
  <si>
    <t xml:space="preserve">Valor Total </t>
  </si>
  <si>
    <t>Presupuesto total</t>
  </si>
  <si>
    <t xml:space="preserve">Valor Unitario Techo Establecido por la entidad  incluido  Iva  </t>
  </si>
  <si>
    <t xml:space="preserve">Evaluacion Economica / Senado de la Republica
IP-SEN-12-2024
“Contratar el Servicio de Recolección, Transporte, Almacenamiento, Tratamiento y Disposición Final de los Residuos 
Peligrosos Generados por el Senado de la Republica” </t>
  </si>
  <si>
    <t xml:space="preserve">Evaluacion Economica / Senado de la Republica
IP-SEN-12-2024
“Contratar el Servicio de Recolección, Transporte, Almacenamiento, Tratamiento y Disposición 
Final de los Residuos  Peligrosos Generados por el Senado de la Republica” 
</t>
  </si>
  <si>
    <t>Servicio de recolección, manejo, tratamiento y disposición final de residuos peligrosos de origen biologico y cortopunzante  (minimo  1- 20 kg)</t>
  </si>
  <si>
    <t>Valor Kilogramo adicional de residuo biologico y cortopunzante (Cantidades mayores a los 20 Kg  minimos)</t>
  </si>
  <si>
    <t>Valor de frecuencia  de recoleccion (Transporte)</t>
  </si>
  <si>
    <t>Proponente</t>
  </si>
  <si>
    <t>Unidad de Medida</t>
  </si>
  <si>
    <t>1- 20 kg</t>
  </si>
  <si>
    <t>Terra Green Ecology s.a.s</t>
  </si>
  <si>
    <t>Gestión Ambiental de Colombia s.a.s ESP</t>
  </si>
  <si>
    <t>Asei s.a.s</t>
  </si>
  <si>
    <t>Senado de la Republica - IP-SEN-12 -2024 - Asei s.a.s</t>
  </si>
  <si>
    <t>Senado de la Republica - IP-SEN-12 -2024 - Terra Green Ecology s.a.s</t>
  </si>
  <si>
    <t>Senado de la Republica - IP-SEN-12 -2024 - Gestión Ambiental de Colombia s.a.s ESP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</si>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</sst>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-&quot;$&quot;\ * #,##0.00_-;\-&quot;$&quot;\ * #,##0.00_-;_-&quot;$&quot;\ * &quot;-&quot;_-;_-@_-"/>
    <numFmt numFmtId="166" formatCode="_-* #,##0_-;\-* #,##0_-;_-* &quot;-&quot;??_-;_-@_-"/>
    <numFmt numFmtId="167" formatCode="0.000%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4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Inherit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19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6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66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2" fontId="0" fillId="0" borderId="0" xfId="0" applyNumberFormat="1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2" fontId="10" fillId="0" borderId="1" xfId="14" applyFont="1" applyBorder="1" applyAlignment="1">
      <alignment horizontal="center" vertical="center" wrapText="1"/>
    </xf>
    <xf numFmtId="42" fontId="10" fillId="0" borderId="1" xfId="14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5" fontId="2" fillId="4" borderId="1" xfId="14" applyNumberFormat="1" applyFont="1" applyFill="1" applyBorder="1" applyAlignment="1">
      <alignment horizontal="center" vertical="center"/>
    </xf>
    <xf numFmtId="42" fontId="2" fillId="4" borderId="1" xfId="14" applyFont="1" applyFill="1" applyBorder="1" applyAlignment="1">
      <alignment horizontal="center" vertical="center"/>
    </xf>
    <xf numFmtId="42" fontId="11" fillId="3" borderId="1" xfId="14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2" fontId="2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0" fillId="0" borderId="1" xfId="17" applyFont="1" applyBorder="1" applyAlignment="1">
      <alignment horizontal="center" vertical="center"/>
    </xf>
    <xf numFmtId="10" fontId="0" fillId="0" borderId="1" xfId="17" applyNumberFormat="1" applyFont="1" applyBorder="1" applyAlignment="1">
      <alignment horizontal="center" vertical="center"/>
    </xf>
    <xf numFmtId="10" fontId="2" fillId="3" borderId="1" xfId="17" applyNumberFormat="1" applyFont="1" applyFill="1" applyBorder="1" applyAlignment="1">
      <alignment horizontal="center" vertical="center"/>
    </xf>
    <xf numFmtId="42" fontId="2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6" fontId="0" fillId="0" borderId="0" xfId="15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166" fontId="17" fillId="0" borderId="1" xfId="15" applyNumberFormat="1" applyFont="1" applyBorder="1" applyAlignment="1">
      <alignment horizontal="center" vertical="center" wrapText="1"/>
    </xf>
    <xf numFmtId="167" fontId="0" fillId="0" borderId="0" xfId="17" applyNumberFormat="1" applyFont="1" applyAlignment="1">
      <alignment vertical="center"/>
    </xf>
    <xf numFmtId="0" fontId="16" fillId="5" borderId="22" xfId="0" applyFont="1" applyFill="1" applyBorder="1" applyAlignment="1">
      <alignment horizontal="left" vertical="center" wrapText="1" indent="1"/>
    </xf>
    <xf numFmtId="166" fontId="16" fillId="5" borderId="23" xfId="15" applyNumberFormat="1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left" vertical="center" wrapText="1" indent="1"/>
    </xf>
    <xf numFmtId="166" fontId="16" fillId="8" borderId="3" xfId="15" applyNumberFormat="1" applyFont="1" applyFill="1" applyBorder="1" applyAlignment="1">
      <alignment horizontal="center" vertical="center" wrapText="1"/>
    </xf>
    <xf numFmtId="166" fontId="17" fillId="0" borderId="4" xfId="15" applyNumberFormat="1" applyFont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166" fontId="16" fillId="3" borderId="11" xfId="15" applyNumberFormat="1" applyFont="1" applyFill="1" applyBorder="1" applyAlignment="1">
      <alignment horizontal="center" vertical="center" wrapText="1"/>
    </xf>
    <xf numFmtId="166" fontId="16" fillId="3" borderId="21" xfId="15" applyNumberFormat="1" applyFont="1" applyFill="1" applyBorder="1" applyAlignment="1">
      <alignment horizontal="center" vertical="center" wrapText="1"/>
    </xf>
    <xf numFmtId="166" fontId="0" fillId="0" borderId="1" xfId="15" applyNumberFormat="1" applyFont="1" applyBorder="1" applyAlignment="1">
      <alignment vertical="center"/>
    </xf>
    <xf numFmtId="166" fontId="0" fillId="0" borderId="4" xfId="15" applyNumberFormat="1" applyFont="1" applyBorder="1" applyAlignment="1">
      <alignment vertical="center"/>
    </xf>
    <xf numFmtId="166" fontId="17" fillId="0" borderId="2" xfId="15" applyNumberFormat="1" applyFont="1" applyFill="1" applyBorder="1" applyAlignment="1">
      <alignment horizontal="center" vertical="center" wrapText="1"/>
    </xf>
    <xf numFmtId="166" fontId="0" fillId="0" borderId="2" xfId="15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2" fontId="0" fillId="0" borderId="0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44" fontId="20" fillId="0" borderId="1" xfId="16" applyFont="1" applyFill="1" applyBorder="1" applyAlignment="1">
      <alignment vertical="center" wrapText="1"/>
    </xf>
    <xf numFmtId="0" fontId="2" fillId="10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165" fontId="20" fillId="0" borderId="0" xfId="14" applyNumberFormat="1" applyFont="1" applyAlignment="1" applyProtection="1">
      <alignment horizontal="center" vertical="center"/>
      <protection locked="0"/>
    </xf>
    <xf numFmtId="0" fontId="20" fillId="0" borderId="0" xfId="0" applyFont="1" applyFill="1" applyBorder="1" applyAlignment="1">
      <alignment horizontal="center" vertical="center" wrapText="1"/>
    </xf>
    <xf numFmtId="0" fontId="20" fillId="10" borderId="9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8" fillId="4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44" fontId="23" fillId="0" borderId="1" xfId="16" applyFont="1" applyFill="1" applyBorder="1" applyAlignment="1">
      <alignment horizontal="center" vertical="center" wrapText="1"/>
    </xf>
    <xf numFmtId="44" fontId="8" fillId="11" borderId="17" xfId="16" applyNumberFormat="1" applyFont="1" applyFill="1" applyBorder="1" applyAlignment="1">
      <alignment vertical="center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165" fontId="20" fillId="0" borderId="0" xfId="14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0" fillId="0" borderId="27" xfId="0" applyFont="1" applyBorder="1" applyAlignment="1" applyProtection="1">
      <alignment vertical="center"/>
      <protection locked="0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Alignment="1" applyProtection="1">
      <alignment vertical="center"/>
      <protection locked="0"/>
    </xf>
    <xf numFmtId="0" fontId="2" fillId="9" borderId="6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19" fillId="11" borderId="2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4" fontId="23" fillId="0" borderId="18" xfId="16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20" fillId="10" borderId="10" xfId="0" applyFont="1" applyFill="1" applyBorder="1" applyAlignment="1" applyProtection="1">
      <alignment vertical="center"/>
      <protection hidden="1"/>
    </xf>
    <xf numFmtId="0" fontId="2" fillId="9" borderId="29" xfId="0" applyFont="1" applyFill="1" applyBorder="1" applyAlignment="1">
      <alignment horizontal="center" vertical="center"/>
    </xf>
    <xf numFmtId="42" fontId="29" fillId="3" borderId="1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43" fontId="12" fillId="3" borderId="6" xfId="15" applyFont="1" applyFill="1" applyBorder="1" applyAlignment="1">
      <alignment horizontal="center" wrapText="1"/>
    </xf>
    <xf numFmtId="43" fontId="12" fillId="3" borderId="4" xfId="15" applyFont="1" applyFill="1" applyBorder="1" applyAlignment="1">
      <alignment horizontal="center" wrapText="1"/>
    </xf>
    <xf numFmtId="43" fontId="12" fillId="3" borderId="5" xfId="15" applyFont="1" applyFill="1" applyBorder="1" applyAlignment="1">
      <alignment horizontal="center" wrapText="1"/>
    </xf>
    <xf numFmtId="43" fontId="12" fillId="3" borderId="7" xfId="15" applyFont="1" applyFill="1" applyBorder="1" applyAlignment="1">
      <alignment horizontal="center" wrapText="1"/>
    </xf>
    <xf numFmtId="43" fontId="12" fillId="3" borderId="2" xfId="15" applyFont="1" applyFill="1" applyBorder="1" applyAlignment="1">
      <alignment horizontal="center" wrapText="1"/>
    </xf>
    <xf numFmtId="43" fontId="12" fillId="3" borderId="3" xfId="15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10" borderId="25" xfId="0" applyFont="1" applyFill="1" applyBorder="1" applyAlignment="1" applyProtection="1">
      <alignment horizontal="center" vertical="center" wrapText="1"/>
      <protection hidden="1"/>
    </xf>
    <xf numFmtId="44" fontId="26" fillId="0" borderId="17" xfId="16" applyFont="1" applyFill="1" applyBorder="1" applyAlignment="1">
      <alignment horizontal="center" vertical="center" wrapText="1"/>
    </xf>
    <xf numFmtId="44" fontId="26" fillId="0" borderId="28" xfId="16" applyFont="1" applyFill="1" applyBorder="1" applyAlignment="1">
      <alignment horizontal="center" vertical="center" wrapText="1"/>
    </xf>
    <xf numFmtId="10" fontId="2" fillId="0" borderId="17" xfId="17" applyNumberFormat="1" applyFont="1" applyFill="1" applyBorder="1" applyAlignment="1">
      <alignment horizontal="center" vertical="center"/>
    </xf>
    <xf numFmtId="10" fontId="2" fillId="0" borderId="28" xfId="17" applyNumberFormat="1" applyFont="1" applyFill="1" applyBorder="1" applyAlignment="1">
      <alignment horizontal="center" vertical="center"/>
    </xf>
    <xf numFmtId="10" fontId="2" fillId="0" borderId="8" xfId="17" applyNumberFormat="1" applyFont="1" applyFill="1" applyBorder="1" applyAlignment="1">
      <alignment horizontal="center" vertical="center"/>
    </xf>
    <xf numFmtId="41" fontId="18" fillId="4" borderId="1" xfId="18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3" fontId="12" fillId="3" borderId="9" xfId="15" applyFont="1" applyFill="1" applyBorder="1" applyAlignment="1">
      <alignment horizontal="center" wrapText="1"/>
    </xf>
    <xf numFmtId="43" fontId="12" fillId="3" borderId="10" xfId="15" applyFont="1" applyFill="1" applyBorder="1" applyAlignment="1">
      <alignment horizontal="center" wrapText="1"/>
    </xf>
    <xf numFmtId="43" fontId="12" fillId="3" borderId="11" xfId="15" applyFont="1" applyFill="1" applyBorder="1" applyAlignment="1">
      <alignment horizontal="center" wrapText="1"/>
    </xf>
    <xf numFmtId="43" fontId="12" fillId="3" borderId="14" xfId="15" applyFont="1" applyFill="1" applyBorder="1" applyAlignment="1">
      <alignment horizontal="center" wrapText="1"/>
    </xf>
    <xf numFmtId="43" fontId="12" fillId="3" borderId="15" xfId="15" applyFont="1" applyFill="1" applyBorder="1" applyAlignment="1">
      <alignment horizontal="center" wrapText="1"/>
    </xf>
    <xf numFmtId="43" fontId="12" fillId="3" borderId="16" xfId="15" applyFont="1" applyFill="1" applyBorder="1" applyAlignment="1">
      <alignment horizontal="center" wrapText="1"/>
    </xf>
    <xf numFmtId="0" fontId="18" fillId="4" borderId="1" xfId="0" applyFont="1" applyFill="1" applyBorder="1" applyAlignment="1">
      <alignment horizontal="center" vertical="center" wrapText="1"/>
    </xf>
    <xf numFmtId="0" fontId="14" fillId="9" borderId="17" xfId="0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 wrapText="1"/>
    </xf>
    <xf numFmtId="0" fontId="27" fillId="4" borderId="28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</cellXfs>
  <cellStyles count="19">
    <cellStyle name="Hipervínculo visitado" xfId="1" builtinId="9" hidden="1"/>
    <cellStyle name="Hipervínculo visitado" xfId="2" builtinId="9" hidden="1"/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Millares" xfId="15" builtinId="3"/>
    <cellStyle name="Millares [0]" xfId="18" builtinId="6"/>
    <cellStyle name="Moneda" xfId="16" builtinId="4"/>
    <cellStyle name="Moneda [0]" xfId="14" builtinId="7"/>
    <cellStyle name="Normal" xfId="0" builtinId="0"/>
    <cellStyle name="Normal 10" xfId="13"/>
    <cellStyle name="Normal 2" xfId="10"/>
    <cellStyle name="Normal 4 2" xfId="11"/>
    <cellStyle name="Porcentaje" xfId="17" builtinId="5"/>
    <cellStyle name="Porcentual 2" xfId="1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12</xdr:col>
      <xdr:colOff>304800</xdr:colOff>
      <xdr:row>3</xdr:row>
      <xdr:rowOff>114300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D300FF7B-6746-4849-90E8-55B80DEFEA61}"/>
            </a:ext>
          </a:extLst>
        </xdr:cNvPr>
        <xdr:cNvSpPr>
          <a:spLocks noChangeAspect="1" noChangeArrowheads="1"/>
        </xdr:cNvSpPr>
      </xdr:nvSpPr>
      <xdr:spPr bwMode="auto">
        <a:xfrm>
          <a:off x="23117175" y="390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40822</xdr:colOff>
      <xdr:row>2</xdr:row>
      <xdr:rowOff>54429</xdr:rowOff>
    </xdr:from>
    <xdr:to>
      <xdr:col>3</xdr:col>
      <xdr:colOff>1061357</xdr:colOff>
      <xdr:row>4</xdr:row>
      <xdr:rowOff>625930</xdr:rowOff>
    </xdr:to>
    <xdr:pic>
      <xdr:nvPicPr>
        <xdr:cNvPr id="3" name="Imagen 33">
          <a:extLst>
            <a:ext uri="{FF2B5EF4-FFF2-40B4-BE49-F238E27FC236}">
              <a16:creationId xmlns:a16="http://schemas.microsoft.com/office/drawing/2014/main" id="{41365C5B-48BC-4DD0-8E29-33924DE70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358" y="285750"/>
          <a:ext cx="1483178" cy="1333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</xdr:row>
      <xdr:rowOff>0</xdr:rowOff>
    </xdr:from>
    <xdr:to>
      <xdr:col>13</xdr:col>
      <xdr:colOff>304800</xdr:colOff>
      <xdr:row>2</xdr:row>
      <xdr:rowOff>304800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13325475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226919</xdr:colOff>
      <xdr:row>1</xdr:row>
      <xdr:rowOff>68356</xdr:rowOff>
    </xdr:from>
    <xdr:to>
      <xdr:col>3</xdr:col>
      <xdr:colOff>46601</xdr:colOff>
      <xdr:row>1</xdr:row>
      <xdr:rowOff>759955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619" y="382681"/>
          <a:ext cx="1981857" cy="691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304800</xdr:colOff>
      <xdr:row>4</xdr:row>
      <xdr:rowOff>304800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8620125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304800</xdr:colOff>
      <xdr:row>3</xdr:row>
      <xdr:rowOff>114300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16544925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38103</xdr:colOff>
      <xdr:row>2</xdr:row>
      <xdr:rowOff>19051</xdr:rowOff>
    </xdr:from>
    <xdr:to>
      <xdr:col>3</xdr:col>
      <xdr:colOff>828675</xdr:colOff>
      <xdr:row>4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3" y="247651"/>
          <a:ext cx="1333497" cy="6381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valuacion%20tecnica%20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rof19_Reduccion\Downloads\Matriz%20CMA%202017%20UNGRD%20V%201%20INTERVENTORIA%20OLAYA%20HERRE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VALUACION%20TECNICA%20FINAL%20-%20LP%20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3.%20PROYECTO%20LITOTECA%20-%20GUATIGUARA\2.%20INTERVENTORIA\FORMATOS%20INTERVENTORIA%20UNGRD\MATRIZ%20EVALUACION%20TECN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nentes "/>
      <sheetName val="Calidad"/>
      <sheetName val="Evaluacion Técnica"/>
      <sheetName val="Personal"/>
      <sheetName val="E. Economica"/>
      <sheetName val="Cuadro Eval."/>
      <sheetName val="Cuadro Eval. Tec,"/>
      <sheetName val="Cuadro Eval. Tec"/>
      <sheetName val="Experiencia "/>
      <sheetName val="Hoja2"/>
    </sheetNames>
    <sheetDataSet>
      <sheetData sheetId="0">
        <row r="9">
          <cell r="C9" t="str">
            <v>Adrian Mafioli &amp; CIA S.A.S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C4" t="str">
            <v xml:space="preserve">Constuccion </v>
          </cell>
        </row>
        <row r="5">
          <cell r="C5" t="str">
            <v xml:space="preserve">Remodelacion </v>
          </cell>
        </row>
        <row r="6">
          <cell r="C6" t="str">
            <v xml:space="preserve">Mantenimiento </v>
          </cell>
        </row>
        <row r="7">
          <cell r="C7" t="str">
            <v xml:space="preserve">Adecuacion de edificaciones </v>
          </cell>
        </row>
        <row r="10">
          <cell r="C10" t="str">
            <v xml:space="preserve">Obra Civil y acabados </v>
          </cell>
        </row>
        <row r="11">
          <cell r="C11" t="str">
            <v xml:space="preserve">Instalaciones electricas </v>
          </cell>
        </row>
        <row r="12">
          <cell r="C12" t="str">
            <v xml:space="preserve">Automatizacion </v>
          </cell>
        </row>
        <row r="15">
          <cell r="C15" t="str">
            <v xml:space="preserve">Control de iluminacion </v>
          </cell>
        </row>
        <row r="16">
          <cell r="C16" t="str">
            <v xml:space="preserve">Control de aire acondicionado </v>
          </cell>
        </row>
        <row r="17">
          <cell r="C17" t="str">
            <v>Control CCTV</v>
          </cell>
        </row>
        <row r="18">
          <cell r="C18" t="str">
            <v xml:space="preserve">Deteccion de incendios </v>
          </cell>
        </row>
        <row r="19">
          <cell r="C19" t="str">
            <v xml:space="preserve">Control de Accesos y Gestion de Visistantes </v>
          </cell>
        </row>
        <row r="20">
          <cell r="C20" t="str">
            <v>Control de Seguridad e instrucción</v>
          </cell>
        </row>
        <row r="26">
          <cell r="C26" t="str">
            <v xml:space="preserve">Ingeniero Civil </v>
          </cell>
        </row>
        <row r="27">
          <cell r="C27" t="str">
            <v xml:space="preserve">Aquitecto </v>
          </cell>
        </row>
      </sheetData>
      <sheetData sheetId="9">
        <row r="2">
          <cell r="B2" t="str">
            <v>si</v>
          </cell>
        </row>
        <row r="3">
          <cell r="B3" t="str">
            <v>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GEN."/>
      <sheetName val="EXP. ESP."/>
      <sheetName val="SMMLV CTOS EXT"/>
      <sheetName val="SUSPENSIONES"/>
      <sheetName val="HAB. EXP. GEN."/>
      <sheetName val="RES.EXP.ESP."/>
      <sheetName val="PON.EXP.ESP."/>
      <sheetName val="APOYO A IND. NAL."/>
      <sheetName val="CAL. PROFESIONALES"/>
      <sheetName val="RESUMEN"/>
      <sheetName val="SMMLV"/>
      <sheetName val="DEPENDENCIAS"/>
      <sheetName val="HAB.GEN."/>
      <sheetName val="RESUMENGEN"/>
      <sheetName val="ELEGIBILIDAD"/>
      <sheetName val="VERIFICACIÓN"/>
      <sheetName val="LISTAS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0">
          <cell r="H10">
            <v>781242</v>
          </cell>
        </row>
      </sheetData>
      <sheetData sheetId="14"/>
      <sheetData sheetId="15"/>
      <sheetData sheetId="16"/>
      <sheetData sheetId="17"/>
      <sheetData sheetId="18"/>
      <sheetData sheetId="19">
        <row r="2">
          <cell r="B2" t="str">
            <v>DIRECCIÓN GENERAL</v>
          </cell>
          <cell r="H2" t="str">
            <v>100% NACIONALES</v>
          </cell>
          <cell r="J2" t="str">
            <v>CUMPLE</v>
          </cell>
          <cell r="K2" t="str">
            <v>HÁBIL</v>
          </cell>
          <cell r="L2" t="str">
            <v>MAYOR 36 MESES</v>
          </cell>
          <cell r="M2" t="str">
            <v>MAYOR 36 MESES</v>
          </cell>
          <cell r="N2" t="str">
            <v>SI</v>
          </cell>
        </row>
        <row r="3">
          <cell r="B3" t="str">
            <v>SUBDIRECCIÓN DE REDUCCIÓN DEL RIESGO</v>
          </cell>
          <cell r="H3" t="str">
            <v>NACIONAL Y EXTRANJERO</v>
          </cell>
          <cell r="J3" t="str">
            <v>NO CUMPLE</v>
          </cell>
          <cell r="K3" t="str">
            <v>NO HÁBIL</v>
          </cell>
          <cell r="L3" t="str">
            <v>ENTRE 24 Y 36 MESES</v>
          </cell>
          <cell r="M3" t="str">
            <v>ENTRE 24 Y 36 MESES</v>
          </cell>
          <cell r="N3" t="str">
            <v>NO</v>
          </cell>
        </row>
        <row r="4">
          <cell r="H4" t="str">
            <v>100% EXTRANJEROS</v>
          </cell>
          <cell r="J4" t="str">
            <v>VERIFICAR</v>
          </cell>
          <cell r="K4" t="str">
            <v>RECHAZO</v>
          </cell>
          <cell r="L4" t="str">
            <v>ENTRE 12 Y 24 MESES</v>
          </cell>
          <cell r="M4" t="str">
            <v>ENTRE 12 Y 24 MESES</v>
          </cell>
        </row>
        <row r="5">
          <cell r="H5" t="str">
            <v>NO PONDERABLE</v>
          </cell>
          <cell r="L5" t="str">
            <v>MENOR DE 12 MESES</v>
          </cell>
          <cell r="M5" t="str">
            <v>MENOR DE 12 MESES</v>
          </cell>
        </row>
        <row r="6">
          <cell r="L6" t="str">
            <v>NO ACREDITA</v>
          </cell>
          <cell r="M6" t="str">
            <v>NO ACREDITA</v>
          </cell>
        </row>
      </sheetData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nentes "/>
      <sheetName val="Calidad"/>
      <sheetName val="Evaluacion Técnica"/>
      <sheetName val="Personal"/>
      <sheetName val="E. Economica"/>
      <sheetName val="Cuadro Eval."/>
      <sheetName val="Cuadro Eval. Tec,"/>
      <sheetName val="Cuadro Eval. Tec"/>
      <sheetName val="Experiencia "/>
      <sheetName val="Hoja2"/>
    </sheetNames>
    <sheetDataSet>
      <sheetData sheetId="0">
        <row r="9">
          <cell r="C9" t="str">
            <v>Adrian Mafioli &amp; CIA S.A.S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 xml:space="preserve">Constuccion </v>
          </cell>
        </row>
        <row r="26">
          <cell r="D26" t="str">
            <v xml:space="preserve">Ingeniero Civil </v>
          </cell>
          <cell r="E26" t="str">
            <v xml:space="preserve">Ingeniero de sistemas y/o afines </v>
          </cell>
        </row>
        <row r="27">
          <cell r="D27" t="str">
            <v>Arquitecto</v>
          </cell>
          <cell r="E27" t="str">
            <v xml:space="preserve">Ingeniero electronico  y/o afines </v>
          </cell>
        </row>
        <row r="28">
          <cell r="E28" t="str">
            <v>Ingeniero de telecomunicaciones y/o afines</v>
          </cell>
        </row>
        <row r="29">
          <cell r="E29" t="str">
            <v xml:space="preserve">Ingeniero de Automatización y/o afines </v>
          </cell>
        </row>
        <row r="30">
          <cell r="E30" t="str">
            <v xml:space="preserve">Inegnieria Mecatronica y/o afines </v>
          </cell>
        </row>
        <row r="33">
          <cell r="E33" t="str">
            <v xml:space="preserve">Control e instrumentacion industral </v>
          </cell>
        </row>
        <row r="34">
          <cell r="E34" t="str">
            <v xml:space="preserve">Automatizacion industrial </v>
          </cell>
        </row>
        <row r="35">
          <cell r="E35" t="str">
            <v xml:space="preserve">Electronica y automatizacion </v>
          </cell>
        </row>
      </sheetData>
      <sheetData sheetId="9">
        <row r="2">
          <cell r="B2" t="str">
            <v>si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GEN."/>
      <sheetName val="EXP. ESP."/>
      <sheetName val="HAB. EXP. GEN."/>
      <sheetName val="RES.EXP.ESP."/>
      <sheetName val="PON.EXP.ESP."/>
      <sheetName val="APOYO A IND. NAL."/>
      <sheetName val="CAL. PROFESIONALES"/>
      <sheetName val="RESUMEN"/>
    </sheetNames>
    <sheetDataSet>
      <sheetData sheetId="0">
        <row r="27">
          <cell r="G27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67"/>
  <sheetViews>
    <sheetView showGridLines="0" view="pageBreakPreview" topLeftCell="A54" zoomScale="70" zoomScaleNormal="100" zoomScaleSheetLayoutView="70" workbookViewId="0">
      <selection activeCell="H69" sqref="H69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7" style="5" customWidth="1"/>
    <col min="4" max="4" width="71.28515625" style="5" customWidth="1"/>
    <col min="5" max="5" width="20.42578125" style="5" customWidth="1"/>
    <col min="6" max="6" width="21.28515625" style="5" customWidth="1"/>
    <col min="7" max="7" width="25" style="5" customWidth="1"/>
    <col min="8" max="8" width="18.42578125" style="5" customWidth="1"/>
    <col min="9" max="9" width="19.28515625" style="5" customWidth="1"/>
    <col min="10" max="10" width="20.7109375" style="5" customWidth="1"/>
    <col min="11" max="11" width="27.85546875" style="5" customWidth="1"/>
    <col min="12" max="12" width="2.5703125" style="6" customWidth="1"/>
    <col min="13" max="16384" width="10.85546875" style="5"/>
  </cols>
  <sheetData>
    <row r="1" spans="3:13" ht="3" customHeight="1"/>
    <row r="2" spans="3:13" s="9" customFormat="1" ht="15" customHeight="1" thickBot="1">
      <c r="D2" s="3"/>
      <c r="E2" s="3"/>
      <c r="F2" s="3"/>
      <c r="G2" s="3"/>
      <c r="H2" s="3"/>
      <c r="I2" s="3"/>
      <c r="J2" s="3"/>
      <c r="K2" s="3"/>
      <c r="L2" s="10"/>
    </row>
    <row r="3" spans="3:13" s="9" customFormat="1" ht="15" customHeight="1">
      <c r="C3" s="122" t="s">
        <v>88</v>
      </c>
      <c r="D3" s="123"/>
      <c r="E3" s="123"/>
      <c r="F3" s="123"/>
      <c r="G3" s="123"/>
      <c r="H3" s="123"/>
      <c r="I3" s="123"/>
      <c r="J3" s="123"/>
      <c r="K3" s="124"/>
      <c r="L3" s="10"/>
      <c r="M3" s="5"/>
    </row>
    <row r="4" spans="3:13" s="9" customFormat="1" ht="45" customHeight="1">
      <c r="C4" s="125"/>
      <c r="D4" s="126"/>
      <c r="E4" s="126"/>
      <c r="F4" s="126"/>
      <c r="G4" s="126"/>
      <c r="H4" s="126"/>
      <c r="I4" s="126"/>
      <c r="J4" s="126"/>
      <c r="K4" s="127"/>
      <c r="L4" s="10"/>
    </row>
    <row r="5" spans="3:13" ht="54" customHeight="1" thickBot="1">
      <c r="C5" s="128"/>
      <c r="D5" s="129"/>
      <c r="E5" s="129"/>
      <c r="F5" s="129"/>
      <c r="G5" s="129"/>
      <c r="H5" s="129"/>
      <c r="I5" s="129"/>
      <c r="J5" s="129"/>
      <c r="K5" s="130"/>
    </row>
    <row r="6" spans="3:13" ht="37.5" customHeight="1">
      <c r="C6" s="140" t="s">
        <v>0</v>
      </c>
      <c r="D6" s="140" t="s">
        <v>4</v>
      </c>
      <c r="E6" s="131" t="s">
        <v>5</v>
      </c>
      <c r="F6" s="131" t="s">
        <v>6</v>
      </c>
      <c r="G6" s="131" t="s">
        <v>46</v>
      </c>
      <c r="H6" s="131" t="s">
        <v>86</v>
      </c>
      <c r="I6" s="131" t="s">
        <v>7</v>
      </c>
      <c r="J6" s="131" t="s">
        <v>8</v>
      </c>
      <c r="K6" s="131" t="s">
        <v>10</v>
      </c>
    </row>
    <row r="7" spans="3:13">
      <c r="C7" s="141"/>
      <c r="D7" s="141"/>
      <c r="E7" s="132"/>
      <c r="F7" s="132"/>
      <c r="G7" s="132"/>
      <c r="H7" s="132"/>
      <c r="I7" s="132"/>
      <c r="J7" s="132"/>
      <c r="K7" s="132"/>
    </row>
    <row r="8" spans="3:13">
      <c r="C8" s="141"/>
      <c r="D8" s="141"/>
      <c r="E8" s="132"/>
      <c r="F8" s="132"/>
      <c r="G8" s="132"/>
      <c r="H8" s="132"/>
      <c r="I8" s="132"/>
      <c r="J8" s="132"/>
      <c r="K8" s="132"/>
    </row>
    <row r="9" spans="3:13" s="11" customFormat="1" ht="38.25" customHeight="1">
      <c r="C9" s="4">
        <v>1</v>
      </c>
      <c r="D9" s="13" t="s">
        <v>47</v>
      </c>
      <c r="E9" s="17">
        <v>100</v>
      </c>
      <c r="F9" s="133">
        <f>+AVERAGE(E9:E65)</f>
        <v>163901.24561403508</v>
      </c>
      <c r="G9" s="133">
        <v>342941</v>
      </c>
      <c r="H9" s="12">
        <f>+$G$9-E9</f>
        <v>342841</v>
      </c>
      <c r="I9" s="8" t="str">
        <f>+IF(E9&lt;=$G$9,"Cumple","No Cumple")</f>
        <v>Cumple</v>
      </c>
      <c r="J9" s="16" t="s">
        <v>80</v>
      </c>
      <c r="K9" s="24">
        <f>+E9*$E$85/$E$84</f>
        <v>3.0506220218302512E-2</v>
      </c>
      <c r="L9" s="7"/>
    </row>
    <row r="10" spans="3:13" s="11" customFormat="1" ht="40.5" customHeight="1">
      <c r="C10" s="4">
        <v>2</v>
      </c>
      <c r="D10" s="14" t="s">
        <v>11</v>
      </c>
      <c r="E10" s="17">
        <v>61728</v>
      </c>
      <c r="F10" s="133"/>
      <c r="G10" s="133"/>
      <c r="H10" s="12">
        <f t="shared" ref="H10:H65" si="0">+$G$9-E10</f>
        <v>281213</v>
      </c>
      <c r="I10" s="8" t="str">
        <f t="shared" ref="I10:I65" si="1">+IF(E10&lt;=$G$9,"Cumple","No Cumple")</f>
        <v>Cumple</v>
      </c>
      <c r="J10" s="16" t="s">
        <v>80</v>
      </c>
      <c r="K10" s="24">
        <f t="shared" ref="K10:K21" si="2">+E10*$E$85/$E$84</f>
        <v>18.830879616353773</v>
      </c>
      <c r="L10" s="7"/>
    </row>
    <row r="11" spans="3:13" s="11" customFormat="1" ht="30" customHeight="1">
      <c r="C11" s="4">
        <v>3</v>
      </c>
      <c r="D11" s="14" t="s">
        <v>12</v>
      </c>
      <c r="E11" s="17">
        <v>96024</v>
      </c>
      <c r="F11" s="133"/>
      <c r="G11" s="133"/>
      <c r="H11" s="12">
        <f>+$G$9-E11</f>
        <v>246917</v>
      </c>
      <c r="I11" s="8" t="str">
        <f t="shared" si="1"/>
        <v>Cumple</v>
      </c>
      <c r="J11" s="16" t="s">
        <v>80</v>
      </c>
      <c r="K11" s="24">
        <f t="shared" si="2"/>
        <v>29.293292902422802</v>
      </c>
      <c r="L11" s="7"/>
    </row>
    <row r="12" spans="3:13" s="11" customFormat="1" ht="30" customHeight="1">
      <c r="C12" s="4">
        <v>4</v>
      </c>
      <c r="D12" s="14" t="s">
        <v>13</v>
      </c>
      <c r="E12" s="17">
        <v>113322</v>
      </c>
      <c r="F12" s="133"/>
      <c r="G12" s="133"/>
      <c r="H12" s="12">
        <f>+$G$9-E12</f>
        <v>229619</v>
      </c>
      <c r="I12" s="8" t="str">
        <f>+IF(E12&lt;=$G$9,"Cumple","No Cumple")</f>
        <v>Cumple</v>
      </c>
      <c r="J12" s="16" t="s">
        <v>80</v>
      </c>
      <c r="K12" s="24">
        <f t="shared" si="2"/>
        <v>34.570258875784774</v>
      </c>
      <c r="L12" s="7"/>
    </row>
    <row r="13" spans="3:13" s="11" customFormat="1" ht="40.5" customHeight="1">
      <c r="C13" s="4">
        <v>5</v>
      </c>
      <c r="D13" s="13" t="s">
        <v>48</v>
      </c>
      <c r="E13" s="17">
        <v>122893</v>
      </c>
      <c r="F13" s="133"/>
      <c r="G13" s="133"/>
      <c r="H13" s="12">
        <f t="shared" si="0"/>
        <v>220048</v>
      </c>
      <c r="I13" s="8" t="str">
        <f t="shared" si="1"/>
        <v>Cumple</v>
      </c>
      <c r="J13" s="16" t="s">
        <v>80</v>
      </c>
      <c r="K13" s="24">
        <f t="shared" si="2"/>
        <v>37.490009212878505</v>
      </c>
      <c r="L13" s="7"/>
    </row>
    <row r="14" spans="3:13" s="11" customFormat="1" ht="30" customHeight="1">
      <c r="C14" s="4">
        <v>6</v>
      </c>
      <c r="D14" s="14" t="s">
        <v>14</v>
      </c>
      <c r="E14" s="17">
        <v>144516</v>
      </c>
      <c r="F14" s="133"/>
      <c r="G14" s="133"/>
      <c r="H14" s="12">
        <f t="shared" si="0"/>
        <v>198425</v>
      </c>
      <c r="I14" s="8" t="str">
        <f t="shared" si="1"/>
        <v>Cumple</v>
      </c>
      <c r="J14" s="16" t="s">
        <v>80</v>
      </c>
      <c r="K14" s="24">
        <f t="shared" si="2"/>
        <v>44.086369210682058</v>
      </c>
      <c r="L14" s="7"/>
    </row>
    <row r="15" spans="3:13" ht="30" customHeight="1">
      <c r="C15" s="4">
        <v>7</v>
      </c>
      <c r="D15" s="14" t="s">
        <v>15</v>
      </c>
      <c r="E15" s="17">
        <v>145545</v>
      </c>
      <c r="F15" s="133"/>
      <c r="G15" s="133"/>
      <c r="H15" s="12">
        <f t="shared" si="0"/>
        <v>197396</v>
      </c>
      <c r="I15" s="8" t="str">
        <f t="shared" si="1"/>
        <v>Cumple</v>
      </c>
      <c r="J15" s="16" t="s">
        <v>80</v>
      </c>
      <c r="K15" s="24">
        <f t="shared" si="2"/>
        <v>44.400278216728388</v>
      </c>
    </row>
    <row r="16" spans="3:13" ht="30" customHeight="1">
      <c r="C16" s="4">
        <v>8</v>
      </c>
      <c r="D16" s="13" t="s">
        <v>49</v>
      </c>
      <c r="E16" s="17">
        <v>154701</v>
      </c>
      <c r="F16" s="133"/>
      <c r="G16" s="133"/>
      <c r="H16" s="12">
        <f t="shared" si="0"/>
        <v>188240</v>
      </c>
      <c r="I16" s="8" t="str">
        <f t="shared" si="1"/>
        <v>Cumple</v>
      </c>
      <c r="J16" s="16" t="s">
        <v>80</v>
      </c>
      <c r="K16" s="24">
        <f t="shared" si="2"/>
        <v>47.193427739916167</v>
      </c>
    </row>
    <row r="17" spans="3:12" ht="45" customHeight="1">
      <c r="C17" s="4">
        <v>9</v>
      </c>
      <c r="D17" s="13" t="s">
        <v>3</v>
      </c>
      <c r="E17" s="17">
        <v>155970</v>
      </c>
      <c r="F17" s="133"/>
      <c r="G17" s="133"/>
      <c r="H17" s="12">
        <f t="shared" si="0"/>
        <v>186971</v>
      </c>
      <c r="I17" s="8" t="str">
        <f t="shared" si="1"/>
        <v>Cumple</v>
      </c>
      <c r="J17" s="16" t="s">
        <v>80</v>
      </c>
      <c r="K17" s="24">
        <f t="shared" si="2"/>
        <v>47.580551674486429</v>
      </c>
    </row>
    <row r="18" spans="3:12" ht="30" customHeight="1">
      <c r="C18" s="4">
        <v>10</v>
      </c>
      <c r="D18" s="13" t="s">
        <v>50</v>
      </c>
      <c r="E18" s="17">
        <v>156038</v>
      </c>
      <c r="F18" s="133"/>
      <c r="G18" s="133"/>
      <c r="H18" s="12">
        <f t="shared" si="0"/>
        <v>186903</v>
      </c>
      <c r="I18" s="8" t="str">
        <f t="shared" si="1"/>
        <v>Cumple</v>
      </c>
      <c r="J18" s="16" t="s">
        <v>80</v>
      </c>
      <c r="K18" s="24">
        <f t="shared" si="2"/>
        <v>47.601295904234874</v>
      </c>
    </row>
    <row r="19" spans="3:12" ht="30" customHeight="1">
      <c r="C19" s="4">
        <v>11</v>
      </c>
      <c r="D19" s="13" t="s">
        <v>51</v>
      </c>
      <c r="E19" s="17">
        <v>156099</v>
      </c>
      <c r="F19" s="133"/>
      <c r="G19" s="133"/>
      <c r="H19" s="12">
        <f t="shared" si="0"/>
        <v>186842</v>
      </c>
      <c r="I19" s="8" t="str">
        <f t="shared" si="1"/>
        <v>Cumple</v>
      </c>
      <c r="J19" s="16" t="s">
        <v>80</v>
      </c>
      <c r="K19" s="24">
        <f t="shared" si="2"/>
        <v>47.619904698568035</v>
      </c>
    </row>
    <row r="20" spans="3:12" ht="30" customHeight="1">
      <c r="C20" s="4">
        <v>12</v>
      </c>
      <c r="D20" s="13" t="s">
        <v>52</v>
      </c>
      <c r="E20" s="17">
        <v>162142</v>
      </c>
      <c r="F20" s="133"/>
      <c r="G20" s="133"/>
      <c r="H20" s="12">
        <f t="shared" si="0"/>
        <v>180799</v>
      </c>
      <c r="I20" s="8" t="str">
        <f t="shared" si="1"/>
        <v>Cumple</v>
      </c>
      <c r="J20" s="16" t="s">
        <v>80</v>
      </c>
      <c r="K20" s="24">
        <f t="shared" si="2"/>
        <v>49.463395586360058</v>
      </c>
    </row>
    <row r="21" spans="3:12" ht="30" customHeight="1">
      <c r="C21" s="4">
        <v>13</v>
      </c>
      <c r="D21" s="13" t="s">
        <v>53</v>
      </c>
      <c r="E21" s="17">
        <v>162358</v>
      </c>
      <c r="F21" s="133"/>
      <c r="G21" s="133"/>
      <c r="H21" s="12">
        <f t="shared" si="0"/>
        <v>180583</v>
      </c>
      <c r="I21" s="8" t="str">
        <f t="shared" si="1"/>
        <v>Cumple</v>
      </c>
      <c r="J21" s="16" t="s">
        <v>80</v>
      </c>
      <c r="K21" s="24">
        <f t="shared" si="2"/>
        <v>49.529289022031591</v>
      </c>
    </row>
    <row r="22" spans="3:12" ht="38.25" customHeight="1">
      <c r="C22" s="4">
        <v>14</v>
      </c>
      <c r="D22" s="14" t="s">
        <v>16</v>
      </c>
      <c r="E22" s="18">
        <v>163000</v>
      </c>
      <c r="F22" s="133"/>
      <c r="G22" s="133"/>
      <c r="H22" s="12">
        <f t="shared" si="0"/>
        <v>179941</v>
      </c>
      <c r="I22" s="8" t="str">
        <f t="shared" si="1"/>
        <v>Cumple</v>
      </c>
      <c r="J22" s="16" t="s">
        <v>80</v>
      </c>
      <c r="K22" s="24">
        <f>+E22*$E$85/$E$84</f>
        <v>49.725138955833096</v>
      </c>
    </row>
    <row r="23" spans="3:12" s="11" customFormat="1" ht="30" customHeight="1">
      <c r="C23" s="31">
        <v>15</v>
      </c>
      <c r="D23" s="32" t="s">
        <v>17</v>
      </c>
      <c r="E23" s="18">
        <v>163824</v>
      </c>
      <c r="F23" s="133"/>
      <c r="G23" s="133"/>
      <c r="H23" s="29">
        <f t="shared" si="0"/>
        <v>179117</v>
      </c>
      <c r="I23" s="8" t="str">
        <f t="shared" si="1"/>
        <v>Cumple</v>
      </c>
      <c r="J23" s="16"/>
      <c r="K23" s="33">
        <v>50</v>
      </c>
      <c r="L23" s="7"/>
    </row>
    <row r="24" spans="3:12" ht="30" customHeight="1">
      <c r="C24" s="4">
        <v>16</v>
      </c>
      <c r="D24" s="13" t="s">
        <v>54</v>
      </c>
      <c r="E24" s="17">
        <v>167226</v>
      </c>
      <c r="F24" s="133"/>
      <c r="G24" s="133"/>
      <c r="H24" s="12">
        <f t="shared" si="0"/>
        <v>175715</v>
      </c>
      <c r="I24" s="8" t="str">
        <f t="shared" si="1"/>
        <v>Cumple</v>
      </c>
      <c r="J24" s="16" t="s">
        <v>81</v>
      </c>
      <c r="K24" s="24">
        <f>+$E$85*$E$84/E24</f>
        <v>49.005836412997979</v>
      </c>
    </row>
    <row r="25" spans="3:12" ht="30" customHeight="1">
      <c r="C25" s="34">
        <v>1</v>
      </c>
      <c r="D25" s="30" t="s">
        <v>18</v>
      </c>
      <c r="E25" s="17">
        <v>167493</v>
      </c>
      <c r="F25" s="133"/>
      <c r="G25" s="133"/>
      <c r="H25" s="12">
        <f t="shared" si="0"/>
        <v>175448</v>
      </c>
      <c r="I25" s="8" t="str">
        <f t="shared" si="1"/>
        <v>Cumple</v>
      </c>
      <c r="J25" s="16" t="s">
        <v>81</v>
      </c>
      <c r="K25" s="24">
        <f t="shared" ref="K25:K78" si="3">+$E$85*$E$84/E25</f>
        <v>48.927716382177167</v>
      </c>
    </row>
    <row r="26" spans="3:12" ht="30" customHeight="1">
      <c r="C26" s="4">
        <v>18</v>
      </c>
      <c r="D26" s="13" t="s">
        <v>55</v>
      </c>
      <c r="E26" s="17">
        <v>168144</v>
      </c>
      <c r="F26" s="133"/>
      <c r="G26" s="133"/>
      <c r="H26" s="12">
        <f t="shared" si="0"/>
        <v>174797</v>
      </c>
      <c r="I26" s="8" t="str">
        <f t="shared" si="1"/>
        <v>Cumple</v>
      </c>
      <c r="J26" s="16" t="s">
        <v>81</v>
      </c>
      <c r="K26" s="24">
        <f t="shared" si="3"/>
        <v>48.738283851936437</v>
      </c>
    </row>
    <row r="27" spans="3:12" ht="30" customHeight="1">
      <c r="C27" s="4">
        <v>19</v>
      </c>
      <c r="D27" s="14" t="s">
        <v>19</v>
      </c>
      <c r="E27" s="17">
        <v>168830</v>
      </c>
      <c r="F27" s="133"/>
      <c r="G27" s="133"/>
      <c r="H27" s="12">
        <f t="shared" si="0"/>
        <v>174111</v>
      </c>
      <c r="I27" s="8" t="str">
        <f t="shared" si="1"/>
        <v>Cumple</v>
      </c>
      <c r="J27" s="16" t="s">
        <v>81</v>
      </c>
      <c r="K27" s="24">
        <f t="shared" si="3"/>
        <v>48.540247586329443</v>
      </c>
    </row>
    <row r="28" spans="3:12" ht="30" customHeight="1">
      <c r="C28" s="4">
        <v>20</v>
      </c>
      <c r="D28" s="14" t="s">
        <v>20</v>
      </c>
      <c r="E28" s="17">
        <v>169104</v>
      </c>
      <c r="F28" s="133"/>
      <c r="G28" s="133"/>
      <c r="H28" s="12">
        <f t="shared" si="0"/>
        <v>173837</v>
      </c>
      <c r="I28" s="8" t="str">
        <f t="shared" si="1"/>
        <v>Cumple</v>
      </c>
      <c r="J28" s="16" t="s">
        <v>81</v>
      </c>
      <c r="K28" s="24">
        <f t="shared" si="3"/>
        <v>48.4615975967452</v>
      </c>
    </row>
    <row r="29" spans="3:12" ht="30" customHeight="1">
      <c r="C29" s="4">
        <v>21</v>
      </c>
      <c r="D29" s="14" t="s">
        <v>21</v>
      </c>
      <c r="E29" s="17">
        <v>169211</v>
      </c>
      <c r="F29" s="133"/>
      <c r="G29" s="133"/>
      <c r="H29" s="12">
        <f t="shared" si="0"/>
        <v>173730</v>
      </c>
      <c r="I29" s="8" t="str">
        <f t="shared" si="1"/>
        <v>Cumple</v>
      </c>
      <c r="J29" s="16" t="s">
        <v>81</v>
      </c>
      <c r="K29" s="24">
        <f t="shared" si="3"/>
        <v>48.430953070426867</v>
      </c>
    </row>
    <row r="30" spans="3:12" ht="30" customHeight="1">
      <c r="C30" s="4">
        <v>22</v>
      </c>
      <c r="D30" s="13" t="s">
        <v>56</v>
      </c>
      <c r="E30" s="17">
        <v>169211</v>
      </c>
      <c r="F30" s="133"/>
      <c r="G30" s="133"/>
      <c r="H30" s="12">
        <f t="shared" si="0"/>
        <v>173730</v>
      </c>
      <c r="I30" s="8" t="str">
        <f t="shared" si="1"/>
        <v>Cumple</v>
      </c>
      <c r="J30" s="16" t="s">
        <v>81</v>
      </c>
      <c r="K30" s="24">
        <f t="shared" si="3"/>
        <v>48.430953070426867</v>
      </c>
    </row>
    <row r="31" spans="3:12" ht="30" customHeight="1">
      <c r="C31" s="4">
        <v>23</v>
      </c>
      <c r="D31" s="13" t="s">
        <v>57</v>
      </c>
      <c r="E31" s="17">
        <v>170338</v>
      </c>
      <c r="F31" s="133"/>
      <c r="G31" s="133"/>
      <c r="H31" s="12">
        <f t="shared" si="0"/>
        <v>172603</v>
      </c>
      <c r="I31" s="8" t="str">
        <f t="shared" si="1"/>
        <v>Cumple</v>
      </c>
      <c r="J31" s="16" t="s">
        <v>81</v>
      </c>
      <c r="K31" s="24">
        <f t="shared" si="3"/>
        <v>48.110521433855041</v>
      </c>
    </row>
    <row r="32" spans="3:12" ht="30" customHeight="1">
      <c r="C32" s="4">
        <v>24</v>
      </c>
      <c r="D32" s="14" t="s">
        <v>22</v>
      </c>
      <c r="E32" s="17">
        <v>170540</v>
      </c>
      <c r="F32" s="133"/>
      <c r="G32" s="133"/>
      <c r="H32" s="12">
        <f t="shared" si="0"/>
        <v>172401</v>
      </c>
      <c r="I32" s="8" t="str">
        <f t="shared" si="1"/>
        <v>Cumple</v>
      </c>
      <c r="J32" s="16" t="s">
        <v>81</v>
      </c>
      <c r="K32" s="24">
        <f t="shared" si="3"/>
        <v>48.053535827371874</v>
      </c>
    </row>
    <row r="33" spans="3:11" ht="30" customHeight="1">
      <c r="C33" s="4">
        <v>25</v>
      </c>
      <c r="D33" s="13" t="s">
        <v>58</v>
      </c>
      <c r="E33" s="17">
        <v>170619</v>
      </c>
      <c r="F33" s="133"/>
      <c r="G33" s="133"/>
      <c r="H33" s="12">
        <f t="shared" si="0"/>
        <v>172322</v>
      </c>
      <c r="I33" s="8" t="str">
        <f t="shared" si="1"/>
        <v>Cumple</v>
      </c>
      <c r="J33" s="16" t="s">
        <v>81</v>
      </c>
      <c r="K33" s="24">
        <f t="shared" si="3"/>
        <v>48.031286081854894</v>
      </c>
    </row>
    <row r="34" spans="3:11" ht="30" customHeight="1">
      <c r="C34" s="4">
        <v>26</v>
      </c>
      <c r="D34" s="14" t="s">
        <v>23</v>
      </c>
      <c r="E34" s="17">
        <v>170621</v>
      </c>
      <c r="F34" s="133"/>
      <c r="G34" s="133"/>
      <c r="H34" s="12">
        <f t="shared" si="0"/>
        <v>172320</v>
      </c>
      <c r="I34" s="8" t="str">
        <f t="shared" si="1"/>
        <v>Cumple</v>
      </c>
      <c r="J34" s="16" t="s">
        <v>81</v>
      </c>
      <c r="K34" s="24">
        <f t="shared" si="3"/>
        <v>48.030723064570012</v>
      </c>
    </row>
    <row r="35" spans="3:11" ht="30" customHeight="1">
      <c r="C35" s="4">
        <v>27</v>
      </c>
      <c r="D35" s="13" t="s">
        <v>59</v>
      </c>
      <c r="E35" s="17">
        <v>170785</v>
      </c>
      <c r="F35" s="133"/>
      <c r="G35" s="133"/>
      <c r="H35" s="12">
        <f t="shared" si="0"/>
        <v>172156</v>
      </c>
      <c r="I35" s="8" t="str">
        <f t="shared" si="1"/>
        <v>Cumple</v>
      </c>
      <c r="J35" s="16" t="s">
        <v>81</v>
      </c>
      <c r="K35" s="24">
        <f t="shared" si="3"/>
        <v>47.984600521123049</v>
      </c>
    </row>
    <row r="36" spans="3:11" ht="30" customHeight="1">
      <c r="C36" s="4">
        <v>28</v>
      </c>
      <c r="D36" s="14" t="s">
        <v>24</v>
      </c>
      <c r="E36" s="17">
        <v>171127</v>
      </c>
      <c r="F36" s="133"/>
      <c r="G36" s="133"/>
      <c r="H36" s="12">
        <f t="shared" si="0"/>
        <v>171814</v>
      </c>
      <c r="I36" s="8" t="str">
        <f t="shared" si="1"/>
        <v>Cumple</v>
      </c>
      <c r="J36" s="16" t="s">
        <v>81</v>
      </c>
      <c r="K36" s="24">
        <f t="shared" si="3"/>
        <v>47.888702542556111</v>
      </c>
    </row>
    <row r="37" spans="3:11" ht="30" customHeight="1">
      <c r="C37" s="4">
        <v>29</v>
      </c>
      <c r="D37" s="14" t="s">
        <v>25</v>
      </c>
      <c r="E37" s="17">
        <v>171472</v>
      </c>
      <c r="F37" s="133"/>
      <c r="G37" s="133"/>
      <c r="H37" s="12">
        <f t="shared" si="0"/>
        <v>171469</v>
      </c>
      <c r="I37" s="8" t="str">
        <f t="shared" si="1"/>
        <v>Cumple</v>
      </c>
      <c r="J37" s="16" t="s">
        <v>81</v>
      </c>
      <c r="K37" s="24">
        <f t="shared" si="3"/>
        <v>47.792350937762436</v>
      </c>
    </row>
    <row r="38" spans="3:11" ht="30" customHeight="1">
      <c r="C38" s="4">
        <v>30</v>
      </c>
      <c r="D38" s="13" t="s">
        <v>60</v>
      </c>
      <c r="E38" s="17">
        <v>172320</v>
      </c>
      <c r="F38" s="133"/>
      <c r="G38" s="133"/>
      <c r="H38" s="12">
        <f t="shared" si="0"/>
        <v>170621</v>
      </c>
      <c r="I38" s="8" t="str">
        <f t="shared" si="1"/>
        <v>Cumple</v>
      </c>
      <c r="J38" s="16" t="s">
        <v>81</v>
      </c>
      <c r="K38" s="24">
        <f t="shared" si="3"/>
        <v>47.557161095636026</v>
      </c>
    </row>
    <row r="39" spans="3:11" ht="30" customHeight="1">
      <c r="C39" s="4">
        <v>31</v>
      </c>
      <c r="D39" s="14" t="s">
        <v>26</v>
      </c>
      <c r="E39" s="17">
        <v>172671</v>
      </c>
      <c r="F39" s="133"/>
      <c r="G39" s="133"/>
      <c r="H39" s="12">
        <f t="shared" si="0"/>
        <v>170270</v>
      </c>
      <c r="I39" s="8" t="str">
        <f t="shared" si="1"/>
        <v>Cumple</v>
      </c>
      <c r="J39" s="16" t="s">
        <v>81</v>
      </c>
      <c r="K39" s="24">
        <f t="shared" si="3"/>
        <v>47.460488443340225</v>
      </c>
    </row>
    <row r="40" spans="3:11" ht="30" customHeight="1">
      <c r="C40" s="4">
        <v>32</v>
      </c>
      <c r="D40" s="13" t="s">
        <v>61</v>
      </c>
      <c r="E40" s="17">
        <v>172889</v>
      </c>
      <c r="F40" s="133"/>
      <c r="G40" s="133"/>
      <c r="H40" s="12">
        <f t="shared" si="0"/>
        <v>170052</v>
      </c>
      <c r="I40" s="8" t="str">
        <f t="shared" si="1"/>
        <v>Cumple</v>
      </c>
      <c r="J40" s="16" t="s">
        <v>81</v>
      </c>
      <c r="K40" s="24">
        <f t="shared" si="3"/>
        <v>47.400644344058904</v>
      </c>
    </row>
    <row r="41" spans="3:11" ht="30" customHeight="1">
      <c r="C41" s="4">
        <v>33</v>
      </c>
      <c r="D41" s="14" t="s">
        <v>27</v>
      </c>
      <c r="E41" s="17">
        <v>173353</v>
      </c>
      <c r="F41" s="133"/>
      <c r="G41" s="133"/>
      <c r="H41" s="12">
        <f t="shared" si="0"/>
        <v>169588</v>
      </c>
      <c r="I41" s="8" t="str">
        <f t="shared" si="1"/>
        <v>Cumple</v>
      </c>
      <c r="J41" s="16" t="s">
        <v>81</v>
      </c>
      <c r="K41" s="24">
        <f t="shared" si="3"/>
        <v>47.273770860613894</v>
      </c>
    </row>
    <row r="42" spans="3:11" ht="30" customHeight="1">
      <c r="C42" s="4">
        <v>34</v>
      </c>
      <c r="D42" s="13" t="s">
        <v>62</v>
      </c>
      <c r="E42" s="17">
        <v>174138</v>
      </c>
      <c r="F42" s="133"/>
      <c r="G42" s="133"/>
      <c r="H42" s="12">
        <f t="shared" si="0"/>
        <v>168803</v>
      </c>
      <c r="I42" s="8" t="str">
        <f t="shared" si="1"/>
        <v>Cumple</v>
      </c>
      <c r="J42" s="16" t="s">
        <v>81</v>
      </c>
      <c r="K42" s="24">
        <f t="shared" si="3"/>
        <v>47.060664530429889</v>
      </c>
    </row>
    <row r="43" spans="3:11" ht="30" customHeight="1">
      <c r="C43" s="4">
        <v>35</v>
      </c>
      <c r="D43" s="14" t="s">
        <v>28</v>
      </c>
      <c r="E43" s="17">
        <v>174308</v>
      </c>
      <c r="F43" s="133"/>
      <c r="G43" s="133"/>
      <c r="H43" s="12">
        <f t="shared" si="0"/>
        <v>168633</v>
      </c>
      <c r="I43" s="8" t="str">
        <f t="shared" si="1"/>
        <v>Cumple</v>
      </c>
      <c r="J43" s="16" t="s">
        <v>81</v>
      </c>
      <c r="K43" s="24">
        <f t="shared" si="3"/>
        <v>47.014766964224243</v>
      </c>
    </row>
    <row r="44" spans="3:11" ht="30" customHeight="1">
      <c r="C44" s="4">
        <v>36</v>
      </c>
      <c r="D44" s="14" t="s">
        <v>29</v>
      </c>
      <c r="E44" s="17">
        <v>174539</v>
      </c>
      <c r="F44" s="133"/>
      <c r="G44" s="133"/>
      <c r="H44" s="12">
        <f t="shared" si="0"/>
        <v>168402</v>
      </c>
      <c r="I44" s="8" t="str">
        <f t="shared" si="1"/>
        <v>Cumple</v>
      </c>
      <c r="J44" s="16" t="s">
        <v>81</v>
      </c>
      <c r="K44" s="24">
        <f t="shared" si="3"/>
        <v>46.952543557600308</v>
      </c>
    </row>
    <row r="45" spans="3:11" ht="30" customHeight="1">
      <c r="C45" s="4">
        <v>37</v>
      </c>
      <c r="D45" s="14" t="s">
        <v>30</v>
      </c>
      <c r="E45" s="17">
        <v>174696</v>
      </c>
      <c r="F45" s="133"/>
      <c r="G45" s="133"/>
      <c r="H45" s="12">
        <f t="shared" si="0"/>
        <v>168245</v>
      </c>
      <c r="I45" s="8" t="str">
        <f t="shared" si="1"/>
        <v>Cumple</v>
      </c>
      <c r="J45" s="16" t="s">
        <v>81</v>
      </c>
      <c r="K45" s="24">
        <f t="shared" si="3"/>
        <v>46.910347117278015</v>
      </c>
    </row>
    <row r="46" spans="3:11" ht="30" customHeight="1">
      <c r="C46" s="34">
        <v>3</v>
      </c>
      <c r="D46" s="35" t="s">
        <v>63</v>
      </c>
      <c r="E46" s="17">
        <v>174897</v>
      </c>
      <c r="F46" s="133"/>
      <c r="G46" s="133"/>
      <c r="H46" s="12">
        <f t="shared" si="0"/>
        <v>168044</v>
      </c>
      <c r="I46" s="8" t="str">
        <f t="shared" si="1"/>
        <v>Cumple</v>
      </c>
      <c r="J46" s="16" t="s">
        <v>81</v>
      </c>
      <c r="K46" s="24">
        <f t="shared" si="3"/>
        <v>46.856435502038345</v>
      </c>
    </row>
    <row r="47" spans="3:11" ht="30" customHeight="1">
      <c r="C47" s="4">
        <v>39</v>
      </c>
      <c r="D47" s="13" t="s">
        <v>64</v>
      </c>
      <c r="E47" s="17">
        <v>174981</v>
      </c>
      <c r="F47" s="133"/>
      <c r="G47" s="133"/>
      <c r="H47" s="12">
        <f t="shared" si="0"/>
        <v>167960</v>
      </c>
      <c r="I47" s="8" t="str">
        <f t="shared" si="1"/>
        <v>Cumple</v>
      </c>
      <c r="J47" s="16" t="s">
        <v>81</v>
      </c>
      <c r="K47" s="24">
        <f t="shared" si="3"/>
        <v>46.833941970842545</v>
      </c>
    </row>
    <row r="48" spans="3:11" ht="30" customHeight="1">
      <c r="C48" s="4">
        <v>40</v>
      </c>
      <c r="D48" s="13" t="s">
        <v>65</v>
      </c>
      <c r="E48" s="17">
        <v>175071</v>
      </c>
      <c r="F48" s="133"/>
      <c r="G48" s="133"/>
      <c r="H48" s="12">
        <f t="shared" si="0"/>
        <v>167870</v>
      </c>
      <c r="I48" s="8" t="str">
        <f t="shared" si="1"/>
        <v>Cumple</v>
      </c>
      <c r="J48" s="16" t="s">
        <v>81</v>
      </c>
      <c r="K48" s="24">
        <f t="shared" si="3"/>
        <v>46.809865711625569</v>
      </c>
    </row>
    <row r="49" spans="3:11" ht="30" customHeight="1">
      <c r="C49" s="4">
        <v>41</v>
      </c>
      <c r="D49" s="14" t="s">
        <v>31</v>
      </c>
      <c r="E49" s="17">
        <v>175277</v>
      </c>
      <c r="F49" s="133"/>
      <c r="G49" s="133"/>
      <c r="H49" s="12">
        <f t="shared" si="0"/>
        <v>167664</v>
      </c>
      <c r="I49" s="8" t="str">
        <f t="shared" si="1"/>
        <v>Cumple</v>
      </c>
      <c r="J49" s="16" t="s">
        <v>81</v>
      </c>
      <c r="K49" s="24">
        <f t="shared" si="3"/>
        <v>46.754850893157688</v>
      </c>
    </row>
    <row r="50" spans="3:11" ht="30" customHeight="1">
      <c r="C50" s="4">
        <v>42</v>
      </c>
      <c r="D50" s="14" t="s">
        <v>32</v>
      </c>
      <c r="E50" s="17">
        <v>175416</v>
      </c>
      <c r="F50" s="133"/>
      <c r="G50" s="133"/>
      <c r="H50" s="12">
        <f t="shared" si="0"/>
        <v>167525</v>
      </c>
      <c r="I50" s="8" t="str">
        <f t="shared" si="1"/>
        <v>Cumple</v>
      </c>
      <c r="J50" s="16" t="s">
        <v>81</v>
      </c>
      <c r="K50" s="24">
        <f t="shared" si="3"/>
        <v>46.717802252930177</v>
      </c>
    </row>
    <row r="51" spans="3:11" ht="30" customHeight="1">
      <c r="C51" s="4">
        <v>43</v>
      </c>
      <c r="D51" s="14" t="s">
        <v>33</v>
      </c>
      <c r="E51" s="17">
        <v>175848</v>
      </c>
      <c r="F51" s="133"/>
      <c r="G51" s="133"/>
      <c r="H51" s="12">
        <f t="shared" si="0"/>
        <v>167093</v>
      </c>
      <c r="I51" s="8" t="str">
        <f t="shared" si="1"/>
        <v>Cumple</v>
      </c>
      <c r="J51" s="16" t="s">
        <v>81</v>
      </c>
      <c r="K51" s="24">
        <f t="shared" si="3"/>
        <v>46.603032164141759</v>
      </c>
    </row>
    <row r="52" spans="3:11" ht="30" customHeight="1">
      <c r="C52" s="4">
        <v>44</v>
      </c>
      <c r="D52" s="13" t="s">
        <v>66</v>
      </c>
      <c r="E52" s="17">
        <v>177060</v>
      </c>
      <c r="F52" s="133"/>
      <c r="G52" s="133"/>
      <c r="H52" s="12">
        <f t="shared" si="0"/>
        <v>165881</v>
      </c>
      <c r="I52" s="8" t="str">
        <f t="shared" si="1"/>
        <v>Cumple</v>
      </c>
      <c r="J52" s="16" t="s">
        <v>81</v>
      </c>
      <c r="K52" s="24">
        <f t="shared" si="3"/>
        <v>46.284028013102905</v>
      </c>
    </row>
    <row r="53" spans="3:11" ht="30" customHeight="1">
      <c r="C53" s="4">
        <v>45</v>
      </c>
      <c r="D53" s="14" t="s">
        <v>34</v>
      </c>
      <c r="E53" s="17">
        <v>177830</v>
      </c>
      <c r="F53" s="133"/>
      <c r="G53" s="133"/>
      <c r="H53" s="12">
        <f t="shared" si="0"/>
        <v>165111</v>
      </c>
      <c r="I53" s="8" t="str">
        <f t="shared" si="1"/>
        <v>Cumple</v>
      </c>
      <c r="J53" s="16" t="s">
        <v>81</v>
      </c>
      <c r="K53" s="24">
        <f t="shared" si="3"/>
        <v>46.083619186863856</v>
      </c>
    </row>
    <row r="54" spans="3:11" ht="30" customHeight="1">
      <c r="C54" s="4">
        <v>46</v>
      </c>
      <c r="D54" s="14" t="s">
        <v>35</v>
      </c>
      <c r="E54" s="17">
        <v>178911</v>
      </c>
      <c r="F54" s="133"/>
      <c r="G54" s="133"/>
      <c r="H54" s="12">
        <f t="shared" si="0"/>
        <v>164030</v>
      </c>
      <c r="I54" s="8" t="str">
        <f t="shared" si="1"/>
        <v>Cumple</v>
      </c>
      <c r="J54" s="16" t="s">
        <v>81</v>
      </c>
      <c r="K54" s="24">
        <f t="shared" si="3"/>
        <v>45.80517687565326</v>
      </c>
    </row>
    <row r="55" spans="3:11" ht="30" customHeight="1">
      <c r="C55" s="4">
        <v>47</v>
      </c>
      <c r="D55" s="13" t="s">
        <v>2</v>
      </c>
      <c r="E55" s="17">
        <v>178920</v>
      </c>
      <c r="F55" s="133"/>
      <c r="G55" s="133"/>
      <c r="H55" s="12">
        <f t="shared" si="0"/>
        <v>164021</v>
      </c>
      <c r="I55" s="8" t="str">
        <f t="shared" si="1"/>
        <v>Cumple</v>
      </c>
      <c r="J55" s="16" t="s">
        <v>81</v>
      </c>
      <c r="K55" s="24">
        <f t="shared" si="3"/>
        <v>45.802872792309415</v>
      </c>
    </row>
    <row r="56" spans="3:11" ht="30" customHeight="1">
      <c r="C56" s="4">
        <v>48</v>
      </c>
      <c r="D56" s="13" t="s">
        <v>67</v>
      </c>
      <c r="E56" s="18">
        <v>179666</v>
      </c>
      <c r="F56" s="133"/>
      <c r="G56" s="133"/>
      <c r="H56" s="12">
        <f t="shared" si="0"/>
        <v>163275</v>
      </c>
      <c r="I56" s="8" t="str">
        <f t="shared" si="1"/>
        <v>Cumple</v>
      </c>
      <c r="J56" s="16" t="s">
        <v>81</v>
      </c>
      <c r="K56" s="24">
        <f t="shared" si="3"/>
        <v>45.61269244041722</v>
      </c>
    </row>
    <row r="57" spans="3:11" ht="30" customHeight="1">
      <c r="C57" s="4">
        <v>49</v>
      </c>
      <c r="D57" s="14" t="s">
        <v>36</v>
      </c>
      <c r="E57" s="17">
        <v>182035</v>
      </c>
      <c r="F57" s="133"/>
      <c r="G57" s="133"/>
      <c r="H57" s="12">
        <f t="shared" si="0"/>
        <v>160906</v>
      </c>
      <c r="I57" s="8" t="str">
        <f t="shared" si="1"/>
        <v>Cumple</v>
      </c>
      <c r="J57" s="16" t="s">
        <v>81</v>
      </c>
      <c r="K57" s="24">
        <f t="shared" si="3"/>
        <v>45.019089735490425</v>
      </c>
    </row>
    <row r="58" spans="3:11" ht="30" customHeight="1">
      <c r="C58" s="4">
        <v>50</v>
      </c>
      <c r="D58" s="13" t="s">
        <v>1</v>
      </c>
      <c r="E58" s="17">
        <v>182237</v>
      </c>
      <c r="F58" s="133"/>
      <c r="G58" s="133"/>
      <c r="H58" s="12">
        <f t="shared" si="0"/>
        <v>160704</v>
      </c>
      <c r="I58" s="8" t="str">
        <f t="shared" si="1"/>
        <v>Cumple</v>
      </c>
      <c r="J58" s="16" t="s">
        <v>81</v>
      </c>
      <c r="K58" s="24">
        <f t="shared" si="3"/>
        <v>44.969188474349338</v>
      </c>
    </row>
    <row r="59" spans="3:11" ht="30" customHeight="1">
      <c r="C59" s="4">
        <v>51</v>
      </c>
      <c r="D59" s="14" t="s">
        <v>37</v>
      </c>
      <c r="E59" s="17">
        <v>182479</v>
      </c>
      <c r="F59" s="133"/>
      <c r="G59" s="133"/>
      <c r="H59" s="12">
        <f t="shared" si="0"/>
        <v>160462</v>
      </c>
      <c r="I59" s="8" t="str">
        <f t="shared" si="1"/>
        <v>Cumple</v>
      </c>
      <c r="J59" s="16" t="s">
        <v>81</v>
      </c>
      <c r="K59" s="24">
        <f t="shared" si="3"/>
        <v>44.909551236032641</v>
      </c>
    </row>
    <row r="60" spans="3:11" ht="30" customHeight="1">
      <c r="C60" s="4">
        <v>52</v>
      </c>
      <c r="D60" s="14" t="s">
        <v>38</v>
      </c>
      <c r="E60" s="17">
        <v>183439</v>
      </c>
      <c r="F60" s="133"/>
      <c r="G60" s="133"/>
      <c r="H60" s="12">
        <f t="shared" si="0"/>
        <v>159502</v>
      </c>
      <c r="I60" s="8" t="str">
        <f t="shared" si="1"/>
        <v>Cumple</v>
      </c>
      <c r="J60" s="16" t="s">
        <v>81</v>
      </c>
      <c r="K60" s="24">
        <f t="shared" si="3"/>
        <v>44.674523956192523</v>
      </c>
    </row>
    <row r="61" spans="3:11" ht="30" customHeight="1">
      <c r="C61" s="4">
        <v>53</v>
      </c>
      <c r="D61" s="14" t="s">
        <v>39</v>
      </c>
      <c r="E61" s="17">
        <v>185075</v>
      </c>
      <c r="F61" s="133"/>
      <c r="G61" s="133"/>
      <c r="H61" s="12">
        <f t="shared" si="0"/>
        <v>157866</v>
      </c>
      <c r="I61" s="8" t="str">
        <f t="shared" si="1"/>
        <v>Cumple</v>
      </c>
      <c r="J61" s="16" t="s">
        <v>81</v>
      </c>
      <c r="K61" s="24">
        <f t="shared" si="3"/>
        <v>44.279616371741184</v>
      </c>
    </row>
    <row r="62" spans="3:11" ht="30" customHeight="1">
      <c r="C62" s="4">
        <v>54</v>
      </c>
      <c r="D62" s="14" t="s">
        <v>40</v>
      </c>
      <c r="E62" s="17">
        <v>185840</v>
      </c>
      <c r="F62" s="133"/>
      <c r="G62" s="133"/>
      <c r="H62" s="12">
        <f t="shared" si="0"/>
        <v>157101</v>
      </c>
      <c r="I62" s="8" t="str">
        <f t="shared" si="1"/>
        <v>Cumple</v>
      </c>
      <c r="J62" s="16" t="s">
        <v>81</v>
      </c>
      <c r="K62" s="24">
        <f t="shared" si="3"/>
        <v>44.097341799397334</v>
      </c>
    </row>
    <row r="63" spans="3:11" ht="30" customHeight="1">
      <c r="C63" s="4">
        <v>55</v>
      </c>
      <c r="D63" s="13" t="s">
        <v>68</v>
      </c>
      <c r="E63" s="17">
        <v>187520</v>
      </c>
      <c r="F63" s="133"/>
      <c r="G63" s="133"/>
      <c r="H63" s="12">
        <f t="shared" si="0"/>
        <v>155421</v>
      </c>
      <c r="I63" s="8" t="str">
        <f t="shared" si="1"/>
        <v>Cumple</v>
      </c>
      <c r="J63" s="16" t="s">
        <v>81</v>
      </c>
      <c r="K63" s="24">
        <f t="shared" si="3"/>
        <v>43.702271757679178</v>
      </c>
    </row>
    <row r="64" spans="3:11" ht="30" customHeight="1">
      <c r="C64" s="4">
        <v>56</v>
      </c>
      <c r="D64" s="13" t="s">
        <v>69</v>
      </c>
      <c r="E64" s="17">
        <v>193114</v>
      </c>
      <c r="F64" s="133"/>
      <c r="G64" s="133"/>
      <c r="H64" s="12">
        <f t="shared" si="0"/>
        <v>149827</v>
      </c>
      <c r="I64" s="8" t="str">
        <f t="shared" si="1"/>
        <v>Cumple</v>
      </c>
      <c r="J64" s="16" t="s">
        <v>81</v>
      </c>
      <c r="K64" s="24">
        <f t="shared" si="3"/>
        <v>42.436332943235598</v>
      </c>
    </row>
    <row r="65" spans="3:11" ht="30" customHeight="1">
      <c r="C65" s="4">
        <v>57</v>
      </c>
      <c r="D65" s="13" t="s">
        <v>70</v>
      </c>
      <c r="E65" s="17">
        <v>194860</v>
      </c>
      <c r="F65" s="133"/>
      <c r="G65" s="133"/>
      <c r="H65" s="12">
        <f t="shared" si="0"/>
        <v>148081</v>
      </c>
      <c r="I65" s="8" t="str">
        <f t="shared" si="1"/>
        <v>Cumple</v>
      </c>
      <c r="J65" s="16" t="s">
        <v>81</v>
      </c>
      <c r="K65" s="24">
        <f t="shared" si="3"/>
        <v>42.056091552909784</v>
      </c>
    </row>
    <row r="66" spans="3:11" ht="30" customHeight="1">
      <c r="C66" s="4">
        <v>58</v>
      </c>
      <c r="D66" s="14" t="s">
        <v>41</v>
      </c>
      <c r="E66" s="23">
        <v>195993</v>
      </c>
      <c r="F66" s="133"/>
      <c r="G66" s="133"/>
      <c r="H66" s="12">
        <f t="shared" ref="H66:H78" si="4">+$G$9-E66</f>
        <v>146948</v>
      </c>
      <c r="I66" s="8" t="str">
        <f t="shared" ref="I66:I79" si="5">+IF(E66&lt;=$G$9,"Cumple","No Cumple")</f>
        <v>Cumple</v>
      </c>
      <c r="J66" s="16" t="s">
        <v>81</v>
      </c>
      <c r="K66" s="24">
        <f t="shared" si="3"/>
        <v>41.812972912297887</v>
      </c>
    </row>
    <row r="67" spans="3:11" ht="30" customHeight="1">
      <c r="C67" s="4">
        <v>59</v>
      </c>
      <c r="D67" s="13" t="s">
        <v>71</v>
      </c>
      <c r="E67" s="23">
        <v>200238</v>
      </c>
      <c r="F67" s="133"/>
      <c r="G67" s="133"/>
      <c r="H67" s="12">
        <f t="shared" si="4"/>
        <v>142703</v>
      </c>
      <c r="I67" s="8" t="str">
        <f t="shared" si="5"/>
        <v>Cumple</v>
      </c>
      <c r="J67" s="16" t="s">
        <v>81</v>
      </c>
      <c r="K67" s="24">
        <f t="shared" si="3"/>
        <v>40.926547408583787</v>
      </c>
    </row>
    <row r="68" spans="3:11" ht="30" customHeight="1">
      <c r="C68" s="4">
        <v>60</v>
      </c>
      <c r="D68" s="14" t="s">
        <v>42</v>
      </c>
      <c r="E68" s="23">
        <v>201513</v>
      </c>
      <c r="F68" s="133"/>
      <c r="G68" s="133"/>
      <c r="H68" s="12">
        <f t="shared" si="4"/>
        <v>141428</v>
      </c>
      <c r="I68" s="8" t="str">
        <f t="shared" si="5"/>
        <v>Cumple</v>
      </c>
      <c r="J68" s="16" t="s">
        <v>81</v>
      </c>
      <c r="K68" s="24">
        <f t="shared" si="3"/>
        <v>40.667599608958234</v>
      </c>
    </row>
    <row r="69" spans="3:11" ht="30" customHeight="1">
      <c r="C69" s="4">
        <v>61</v>
      </c>
      <c r="D69" s="14" t="s">
        <v>43</v>
      </c>
      <c r="E69" s="23">
        <v>209614</v>
      </c>
      <c r="F69" s="133"/>
      <c r="G69" s="133"/>
      <c r="H69" s="12">
        <f t="shared" si="4"/>
        <v>133327</v>
      </c>
      <c r="I69" s="8" t="str">
        <f t="shared" si="5"/>
        <v>Cumple</v>
      </c>
      <c r="J69" s="16" t="s">
        <v>81</v>
      </c>
      <c r="K69" s="24">
        <f t="shared" si="3"/>
        <v>39.095909624357155</v>
      </c>
    </row>
    <row r="70" spans="3:11" ht="30" customHeight="1">
      <c r="C70" s="4">
        <v>62</v>
      </c>
      <c r="D70" s="14" t="s">
        <v>44</v>
      </c>
      <c r="E70" s="23">
        <v>230869</v>
      </c>
      <c r="F70" s="133"/>
      <c r="G70" s="133"/>
      <c r="H70" s="12">
        <f t="shared" si="4"/>
        <v>112072</v>
      </c>
      <c r="I70" s="8" t="str">
        <f t="shared" si="5"/>
        <v>Cumple</v>
      </c>
      <c r="J70" s="16" t="s">
        <v>81</v>
      </c>
      <c r="K70" s="24">
        <f t="shared" si="3"/>
        <v>35.496536997171553</v>
      </c>
    </row>
    <row r="71" spans="3:11" ht="30" customHeight="1">
      <c r="C71" s="4">
        <v>63</v>
      </c>
      <c r="D71" s="13" t="s">
        <v>72</v>
      </c>
      <c r="E71" s="23">
        <v>232547</v>
      </c>
      <c r="F71" s="133"/>
      <c r="G71" s="133"/>
      <c r="H71" s="12">
        <f t="shared" si="4"/>
        <v>110394</v>
      </c>
      <c r="I71" s="8" t="str">
        <f t="shared" si="5"/>
        <v>Cumple</v>
      </c>
      <c r="J71" s="16" t="s">
        <v>81</v>
      </c>
      <c r="K71" s="24">
        <f t="shared" si="3"/>
        <v>35.24040301530443</v>
      </c>
    </row>
    <row r="72" spans="3:11" ht="30" customHeight="1">
      <c r="C72" s="4">
        <v>64</v>
      </c>
      <c r="D72" s="14" t="s">
        <v>45</v>
      </c>
      <c r="E72" s="23">
        <v>237041</v>
      </c>
      <c r="F72" s="133"/>
      <c r="G72" s="133"/>
      <c r="H72" s="12">
        <f t="shared" si="4"/>
        <v>105900</v>
      </c>
      <c r="I72" s="8" t="str">
        <f t="shared" si="5"/>
        <v>Cumple</v>
      </c>
      <c r="J72" s="16" t="s">
        <v>81</v>
      </c>
      <c r="K72" s="24">
        <f t="shared" si="3"/>
        <v>34.572289182040237</v>
      </c>
    </row>
    <row r="73" spans="3:11" ht="30" customHeight="1">
      <c r="C73" s="4">
        <v>65</v>
      </c>
      <c r="D73" s="13" t="s">
        <v>73</v>
      </c>
      <c r="E73" s="23">
        <v>247775</v>
      </c>
      <c r="F73" s="133"/>
      <c r="G73" s="133"/>
      <c r="H73" s="12">
        <f t="shared" si="4"/>
        <v>95166</v>
      </c>
      <c r="I73" s="8" t="str">
        <f t="shared" si="5"/>
        <v>Cumple</v>
      </c>
      <c r="J73" s="16" t="s">
        <v>81</v>
      </c>
      <c r="K73" s="24">
        <f t="shared" si="3"/>
        <v>33.074563616184037</v>
      </c>
    </row>
    <row r="74" spans="3:11" ht="30" customHeight="1">
      <c r="C74" s="4">
        <v>66</v>
      </c>
      <c r="D74" s="13" t="s">
        <v>74</v>
      </c>
      <c r="E74" s="23">
        <v>249471</v>
      </c>
      <c r="F74" s="133"/>
      <c r="G74" s="133"/>
      <c r="H74" s="12">
        <f t="shared" si="4"/>
        <v>93470</v>
      </c>
      <c r="I74" s="8" t="str">
        <f t="shared" si="5"/>
        <v>Cumple</v>
      </c>
      <c r="J74" s="16" t="s">
        <v>81</v>
      </c>
      <c r="K74" s="24">
        <f t="shared" si="3"/>
        <v>32.849709986331078</v>
      </c>
    </row>
    <row r="75" spans="3:11" ht="30" customHeight="1">
      <c r="C75" s="4">
        <v>67</v>
      </c>
      <c r="D75" s="13" t="s">
        <v>75</v>
      </c>
      <c r="E75" s="23">
        <v>264573</v>
      </c>
      <c r="F75" s="133"/>
      <c r="G75" s="133"/>
      <c r="H75" s="12">
        <f t="shared" si="4"/>
        <v>78368</v>
      </c>
      <c r="I75" s="8" t="str">
        <f t="shared" si="5"/>
        <v>Cumple</v>
      </c>
      <c r="J75" s="16" t="s">
        <v>81</v>
      </c>
      <c r="K75" s="24">
        <f t="shared" si="3"/>
        <v>30.974627040552136</v>
      </c>
    </row>
    <row r="76" spans="3:11" ht="30" customHeight="1">
      <c r="C76" s="4">
        <v>68</v>
      </c>
      <c r="D76" s="13" t="s">
        <v>76</v>
      </c>
      <c r="E76" s="23">
        <v>270529</v>
      </c>
      <c r="F76" s="133"/>
      <c r="G76" s="133"/>
      <c r="H76" s="12">
        <f t="shared" si="4"/>
        <v>72412</v>
      </c>
      <c r="I76" s="8" t="str">
        <f t="shared" si="5"/>
        <v>Cumple</v>
      </c>
      <c r="J76" s="16" t="s">
        <v>81</v>
      </c>
      <c r="K76" s="24">
        <f t="shared" si="3"/>
        <v>30.292685811872296</v>
      </c>
    </row>
    <row r="77" spans="3:11" ht="30" customHeight="1">
      <c r="C77" s="4">
        <v>69</v>
      </c>
      <c r="D77" s="13" t="s">
        <v>77</v>
      </c>
      <c r="E77" s="23">
        <v>274353</v>
      </c>
      <c r="F77" s="133"/>
      <c r="G77" s="133"/>
      <c r="H77" s="12">
        <f t="shared" si="4"/>
        <v>68588</v>
      </c>
      <c r="I77" s="8" t="str">
        <f t="shared" si="5"/>
        <v>Cumple</v>
      </c>
      <c r="J77" s="16" t="s">
        <v>81</v>
      </c>
      <c r="K77" s="24">
        <f t="shared" si="3"/>
        <v>29.870458861393896</v>
      </c>
    </row>
    <row r="78" spans="3:11" ht="30" customHeight="1">
      <c r="C78" s="4">
        <v>70</v>
      </c>
      <c r="D78" s="13" t="s">
        <v>78</v>
      </c>
      <c r="E78" s="23">
        <v>291500</v>
      </c>
      <c r="F78" s="133"/>
      <c r="G78" s="133"/>
      <c r="H78" s="12">
        <f t="shared" si="4"/>
        <v>51441</v>
      </c>
      <c r="I78" s="8" t="str">
        <f t="shared" si="5"/>
        <v>Cumple</v>
      </c>
      <c r="J78" s="16" t="s">
        <v>81</v>
      </c>
      <c r="K78" s="24">
        <f t="shared" si="3"/>
        <v>28.113379073756434</v>
      </c>
    </row>
    <row r="79" spans="3:11" ht="30" customHeight="1">
      <c r="C79" s="4">
        <v>71</v>
      </c>
      <c r="D79" s="13" t="s">
        <v>79</v>
      </c>
      <c r="E79" s="23">
        <v>323565</v>
      </c>
      <c r="F79" s="133"/>
      <c r="G79" s="133"/>
      <c r="H79" s="12">
        <f>+$G$9-E79</f>
        <v>19376</v>
      </c>
      <c r="I79" s="8" t="str">
        <f t="shared" si="5"/>
        <v>Cumple</v>
      </c>
      <c r="J79" s="16" t="s">
        <v>81</v>
      </c>
      <c r="K79" s="24">
        <f>+$E$85*$E$84/E79</f>
        <v>25.327368534915706</v>
      </c>
    </row>
    <row r="80" spans="3:11">
      <c r="C80" s="6"/>
      <c r="D80" s="6"/>
      <c r="E80" s="6"/>
      <c r="F80" s="1"/>
      <c r="G80" s="1"/>
      <c r="H80" s="1"/>
      <c r="I80" s="6"/>
      <c r="J80" s="6"/>
    </row>
    <row r="81" spans="2:12" ht="18.75">
      <c r="C81" s="6"/>
      <c r="D81" s="19" t="s">
        <v>85</v>
      </c>
      <c r="E81" s="20">
        <v>57</v>
      </c>
      <c r="F81" s="1"/>
      <c r="G81" s="1"/>
      <c r="H81" s="1"/>
      <c r="I81" s="6"/>
      <c r="J81" s="6"/>
    </row>
    <row r="82" spans="2:12" ht="18.75">
      <c r="D82" s="19" t="s">
        <v>82</v>
      </c>
      <c r="E82" s="20">
        <v>14</v>
      </c>
      <c r="F82" s="15"/>
      <c r="L82" s="2"/>
    </row>
    <row r="83" spans="2:12" ht="22.5" customHeight="1">
      <c r="D83" s="19" t="s">
        <v>83</v>
      </c>
      <c r="E83" s="21">
        <v>3715.28</v>
      </c>
      <c r="H83" s="27" t="s">
        <v>89</v>
      </c>
      <c r="I83" s="28">
        <f>+MAX(E9:E79)</f>
        <v>323565</v>
      </c>
    </row>
    <row r="84" spans="2:12" ht="21">
      <c r="D84" s="19" t="s">
        <v>84</v>
      </c>
      <c r="E84" s="22">
        <v>163901</v>
      </c>
      <c r="H84" s="27" t="s">
        <v>90</v>
      </c>
      <c r="I84" s="28">
        <f>+MIN(E9:E79)</f>
        <v>100</v>
      </c>
    </row>
    <row r="85" spans="2:12" ht="18.75">
      <c r="D85" s="19" t="s">
        <v>9</v>
      </c>
      <c r="E85" s="20">
        <v>50</v>
      </c>
    </row>
    <row r="86" spans="2:12" ht="30" customHeight="1" thickBot="1"/>
    <row r="87" spans="2:12" s="25" customFormat="1" ht="15" customHeight="1">
      <c r="B87" s="134" t="s">
        <v>87</v>
      </c>
      <c r="C87" s="135"/>
      <c r="D87" s="135"/>
      <c r="E87" s="135"/>
      <c r="F87" s="135"/>
      <c r="G87" s="135"/>
      <c r="H87" s="135"/>
      <c r="I87" s="135"/>
      <c r="J87" s="135"/>
      <c r="K87" s="135"/>
      <c r="L87" s="136"/>
    </row>
    <row r="88" spans="2:12" s="25" customFormat="1" ht="15.75" customHeight="1" thickBot="1">
      <c r="B88" s="137"/>
      <c r="C88" s="138"/>
      <c r="D88" s="138"/>
      <c r="E88" s="138"/>
      <c r="F88" s="138"/>
      <c r="G88" s="138"/>
      <c r="H88" s="138"/>
      <c r="I88" s="138"/>
      <c r="J88" s="138"/>
      <c r="K88" s="138"/>
      <c r="L88" s="139"/>
    </row>
    <row r="89" spans="2:12" s="26" customFormat="1" ht="30" customHeight="1"/>
    <row r="90" spans="2:12" s="26" customFormat="1" ht="30" customHeight="1"/>
    <row r="91" spans="2:12" s="26" customFormat="1" ht="42" customHeight="1"/>
    <row r="92" spans="2:12" s="26" customFormat="1" ht="30" customHeight="1"/>
    <row r="93" spans="2:12" s="26" customFormat="1" ht="30" customHeight="1"/>
    <row r="94" spans="2:12" s="26" customFormat="1" ht="30" customHeight="1"/>
    <row r="95" spans="2:12" s="26" customFormat="1" ht="30" customHeight="1"/>
    <row r="96" spans="2:12" s="26" customFormat="1" ht="37.5" customHeight="1"/>
    <row r="97" s="26" customFormat="1" ht="30" customHeight="1"/>
    <row r="98" s="26" customFormat="1" ht="30" customHeight="1"/>
    <row r="99" s="26" customFormat="1" ht="30" customHeight="1"/>
    <row r="100" s="26" customFormat="1" ht="30" customHeight="1"/>
    <row r="101" s="26" customFormat="1" ht="30" customHeight="1"/>
    <row r="102" s="26" customFormat="1" ht="30" customHeight="1"/>
    <row r="103" s="26" customFormat="1" ht="30" customHeight="1"/>
    <row r="104" s="26" customFormat="1" ht="30" customHeight="1"/>
    <row r="105" s="26" customFormat="1" ht="30" customHeight="1"/>
    <row r="106" s="26" customFormat="1" ht="30" customHeight="1"/>
    <row r="107" s="26" customFormat="1" ht="37.5" customHeight="1"/>
    <row r="108" s="26" customFormat="1"/>
    <row r="109" s="26" customFormat="1"/>
    <row r="110" s="26" customFormat="1"/>
    <row r="111" s="26" customFormat="1"/>
    <row r="112" s="26" customFormat="1"/>
    <row r="113" s="26" customFormat="1"/>
    <row r="114" s="26" customFormat="1"/>
    <row r="115" s="26" customFormat="1"/>
    <row r="116" s="26" customFormat="1"/>
    <row r="117" s="26" customFormat="1"/>
    <row r="118" s="26" customFormat="1"/>
    <row r="119" s="26" customFormat="1"/>
    <row r="120" s="26" customFormat="1"/>
    <row r="121" s="26" customFormat="1"/>
    <row r="122" s="26" customFormat="1"/>
    <row r="123" s="26" customFormat="1"/>
    <row r="124" s="26" customFormat="1"/>
    <row r="125" s="26" customFormat="1"/>
    <row r="126" s="26" customFormat="1"/>
    <row r="127" s="26" customFormat="1"/>
    <row r="128" s="26" customFormat="1"/>
    <row r="129" spans="12:12" s="26" customFormat="1"/>
    <row r="130" spans="12:12" s="26" customFormat="1"/>
    <row r="131" spans="12:12" s="26" customFormat="1"/>
    <row r="132" spans="12:12" s="26" customFormat="1"/>
    <row r="133" spans="12:12" s="26" customFormat="1"/>
    <row r="134" spans="12:12" s="26" customFormat="1"/>
    <row r="135" spans="12:12">
      <c r="L135" s="5"/>
    </row>
    <row r="136" spans="12:12">
      <c r="L136" s="5"/>
    </row>
    <row r="137" spans="12:12">
      <c r="L137" s="5"/>
    </row>
    <row r="138" spans="12:12">
      <c r="L138" s="5"/>
    </row>
    <row r="139" spans="12:12">
      <c r="L139" s="5"/>
    </row>
    <row r="140" spans="12:12">
      <c r="L140" s="5"/>
    </row>
    <row r="141" spans="12:12">
      <c r="L141" s="5"/>
    </row>
    <row r="142" spans="12:12">
      <c r="L142" s="5"/>
    </row>
    <row r="143" spans="12:12">
      <c r="L143" s="5"/>
    </row>
    <row r="144" spans="12:12">
      <c r="L144" s="5"/>
    </row>
    <row r="145" spans="12:12">
      <c r="L145" s="5"/>
    </row>
    <row r="146" spans="12:12">
      <c r="L146" s="5"/>
    </row>
    <row r="147" spans="12:12">
      <c r="L147" s="5"/>
    </row>
    <row r="148" spans="12:12">
      <c r="L148" s="5"/>
    </row>
    <row r="149" spans="12:12">
      <c r="L149" s="5"/>
    </row>
    <row r="150" spans="12:12">
      <c r="L150" s="5"/>
    </row>
    <row r="151" spans="12:12">
      <c r="L151" s="5"/>
    </row>
    <row r="152" spans="12:12">
      <c r="L152" s="5"/>
    </row>
    <row r="153" spans="12:12">
      <c r="L153" s="5"/>
    </row>
    <row r="154" spans="12:12">
      <c r="L154" s="5"/>
    </row>
    <row r="155" spans="12:12">
      <c r="L155" s="5"/>
    </row>
    <row r="156" spans="12:12">
      <c r="L156" s="5"/>
    </row>
    <row r="157" spans="12:12">
      <c r="L157" s="5"/>
    </row>
    <row r="158" spans="12:12">
      <c r="L158" s="5"/>
    </row>
    <row r="159" spans="12:12">
      <c r="L159" s="5"/>
    </row>
    <row r="160" spans="12:12">
      <c r="L160" s="5"/>
    </row>
    <row r="161" spans="12:12">
      <c r="L161" s="5"/>
    </row>
    <row r="162" spans="12:12">
      <c r="L162" s="5"/>
    </row>
    <row r="163" spans="12:12">
      <c r="L163" s="5"/>
    </row>
    <row r="164" spans="12:12">
      <c r="L164" s="5"/>
    </row>
    <row r="165" spans="12:12">
      <c r="L165" s="5"/>
    </row>
    <row r="166" spans="12:12">
      <c r="L166" s="5"/>
    </row>
    <row r="167" spans="12:12">
      <c r="L167" s="5"/>
    </row>
  </sheetData>
  <mergeCells count="13">
    <mergeCell ref="C3:K5"/>
    <mergeCell ref="K6:K8"/>
    <mergeCell ref="F9:F79"/>
    <mergeCell ref="G9:G79"/>
    <mergeCell ref="B87:L88"/>
    <mergeCell ref="C6:C8"/>
    <mergeCell ref="D6:D8"/>
    <mergeCell ref="E6:E8"/>
    <mergeCell ref="F6:F8"/>
    <mergeCell ref="G6:G8"/>
    <mergeCell ref="H6:H8"/>
    <mergeCell ref="I6:I8"/>
    <mergeCell ref="J6:J8"/>
  </mergeCells>
  <printOptions horizontalCentered="1"/>
  <pageMargins left="0.19" right="0.17" top="0.15748031496062992" bottom="0.15748031496062992" header="0.31496062992125984" footer="0.31496062992125984"/>
  <pageSetup scale="2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CA302"/>
  <sheetViews>
    <sheetView showGridLines="0" view="pageBreakPreview" zoomScaleNormal="100" zoomScaleSheetLayoutView="100" workbookViewId="0">
      <selection activeCell="D14" sqref="D14"/>
    </sheetView>
  </sheetViews>
  <sheetFormatPr baseColWidth="10" defaultColWidth="11.42578125" defaultRowHeight="24.95" customHeight="1"/>
  <cols>
    <col min="1" max="1" width="4.28515625" style="88" customWidth="1"/>
    <col min="2" max="2" width="5.42578125" style="89" customWidth="1"/>
    <col min="3" max="3" width="32.42578125" style="89" customWidth="1"/>
    <col min="4" max="4" width="44" style="90" customWidth="1"/>
    <col min="5" max="5" width="11" style="91" customWidth="1"/>
    <col min="6" max="6" width="13.5703125" style="91" customWidth="1"/>
    <col min="7" max="7" width="28.42578125" style="91" customWidth="1"/>
    <col min="8" max="8" width="17.42578125" style="88" customWidth="1"/>
    <col min="9" max="9" width="18.42578125" style="88" customWidth="1"/>
    <col min="10" max="10" width="22.28515625" style="88" customWidth="1"/>
    <col min="11" max="11" width="22.140625" style="88" customWidth="1"/>
    <col min="12" max="79" width="11.42578125" style="92"/>
    <col min="80" max="16384" width="11.42578125" style="88"/>
  </cols>
  <sheetData>
    <row r="1" spans="1:79" ht="24.95" customHeight="1" thickBot="1"/>
    <row r="2" spans="1:79" ht="63" customHeight="1" thickBot="1">
      <c r="B2" s="93"/>
      <c r="C2" s="118"/>
      <c r="D2" s="142" t="s">
        <v>119</v>
      </c>
      <c r="E2" s="142"/>
      <c r="F2" s="142"/>
      <c r="G2" s="142"/>
      <c r="H2" s="142"/>
      <c r="I2" s="142"/>
      <c r="J2" s="142"/>
      <c r="K2" s="142"/>
    </row>
    <row r="3" spans="1:79" s="106" customFormat="1" ht="41.25" customHeight="1">
      <c r="A3" s="104"/>
      <c r="B3" s="107" t="s">
        <v>114</v>
      </c>
      <c r="C3" s="119" t="s">
        <v>124</v>
      </c>
      <c r="D3" s="108" t="s">
        <v>115</v>
      </c>
      <c r="E3" s="109" t="s">
        <v>125</v>
      </c>
      <c r="F3" s="110" t="s">
        <v>117</v>
      </c>
      <c r="G3" s="109" t="s">
        <v>118</v>
      </c>
      <c r="H3" s="86" t="s">
        <v>111</v>
      </c>
      <c r="I3" s="86" t="s">
        <v>112</v>
      </c>
      <c r="J3" s="86" t="s">
        <v>7</v>
      </c>
      <c r="K3" s="80" t="s">
        <v>108</v>
      </c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</row>
    <row r="4" spans="1:79" s="95" customFormat="1" ht="38.25">
      <c r="A4" s="94"/>
      <c r="B4" s="96">
        <v>1</v>
      </c>
      <c r="C4" s="163" t="s">
        <v>128</v>
      </c>
      <c r="D4" s="97" t="s">
        <v>121</v>
      </c>
      <c r="E4" s="114" t="s">
        <v>126</v>
      </c>
      <c r="F4" s="143">
        <v>1000000</v>
      </c>
      <c r="G4" s="98">
        <v>120416</v>
      </c>
      <c r="H4" s="98">
        <v>120000</v>
      </c>
      <c r="I4" s="145">
        <f>1-(H7/G7)</f>
        <v>1.5131655598275673E-2</v>
      </c>
      <c r="J4" s="8" t="s">
        <v>91</v>
      </c>
      <c r="K4" s="81" t="s">
        <v>109</v>
      </c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</row>
    <row r="5" spans="1:79" s="95" customFormat="1" ht="38.25">
      <c r="A5" s="94"/>
      <c r="B5" s="96">
        <v>2</v>
      </c>
      <c r="C5" s="164"/>
      <c r="D5" s="97" t="s">
        <v>122</v>
      </c>
      <c r="E5" s="114">
        <v>1</v>
      </c>
      <c r="F5" s="144"/>
      <c r="G5" s="98">
        <v>5916</v>
      </c>
      <c r="H5" s="98">
        <v>5500</v>
      </c>
      <c r="I5" s="146"/>
      <c r="J5" s="8" t="s">
        <v>91</v>
      </c>
      <c r="K5" s="81" t="s">
        <v>109</v>
      </c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</row>
    <row r="6" spans="1:79" s="95" customFormat="1" ht="27" customHeight="1">
      <c r="A6" s="94"/>
      <c r="B6" s="96">
        <v>3</v>
      </c>
      <c r="C6" s="165"/>
      <c r="D6" s="113" t="s">
        <v>123</v>
      </c>
      <c r="E6" s="115">
        <v>1</v>
      </c>
      <c r="F6" s="144"/>
      <c r="G6" s="98">
        <v>148324</v>
      </c>
      <c r="H6" s="116">
        <v>145000</v>
      </c>
      <c r="I6" s="146"/>
      <c r="J6" s="8" t="s">
        <v>91</v>
      </c>
      <c r="K6" s="81" t="s">
        <v>109</v>
      </c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</row>
    <row r="7" spans="1:79" s="95" customFormat="1" ht="19.5" customHeight="1">
      <c r="A7" s="94"/>
      <c r="B7" s="149" t="s">
        <v>116</v>
      </c>
      <c r="C7" s="150"/>
      <c r="D7" s="150"/>
      <c r="E7" s="150"/>
      <c r="F7" s="151"/>
      <c r="G7" s="99">
        <f>SUM(G4:G6)</f>
        <v>274656</v>
      </c>
      <c r="H7" s="99">
        <f>SUM(H4:H6)</f>
        <v>270500</v>
      </c>
      <c r="I7" s="147"/>
      <c r="J7" s="112" t="s">
        <v>91</v>
      </c>
      <c r="K7" s="111" t="s">
        <v>109</v>
      </c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</row>
    <row r="8" spans="1:79" s="95" customFormat="1" ht="30.75" customHeight="1">
      <c r="A8" s="94"/>
      <c r="B8" s="148" t="s">
        <v>106</v>
      </c>
      <c r="C8" s="148"/>
      <c r="D8" s="148"/>
      <c r="E8" s="148"/>
      <c r="F8" s="148"/>
      <c r="G8" s="148"/>
      <c r="H8" s="148"/>
      <c r="I8" s="148"/>
      <c r="J8" s="148"/>
      <c r="K8" s="148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</row>
    <row r="10" spans="1:79" s="92" customFormat="1" ht="24.95" customHeight="1"/>
    <row r="11" spans="1:79" s="92" customFormat="1" ht="24.95" customHeight="1"/>
    <row r="12" spans="1:79" s="92" customFormat="1" ht="24.95" customHeight="1"/>
    <row r="13" spans="1:79" s="92" customFormat="1" ht="24.95" customHeight="1"/>
    <row r="14" spans="1:79" s="92" customFormat="1" ht="24.95" customHeight="1"/>
    <row r="15" spans="1:79" s="92" customFormat="1" ht="24.95" customHeight="1"/>
    <row r="16" spans="1:79" s="92" customFormat="1" ht="24.95" customHeight="1"/>
    <row r="17" s="92" customFormat="1" ht="24.95" customHeight="1"/>
    <row r="18" s="92" customFormat="1" ht="24.95" customHeight="1"/>
    <row r="19" s="92" customFormat="1" ht="24.95" customHeight="1"/>
    <row r="20" s="92" customFormat="1" ht="24.95" customHeight="1"/>
    <row r="21" s="92" customFormat="1" ht="24.95" customHeight="1"/>
    <row r="22" s="92" customFormat="1" ht="24.95" customHeight="1"/>
    <row r="23" s="92" customFormat="1" ht="24.95" customHeight="1"/>
    <row r="24" s="92" customFormat="1" ht="24.95" customHeight="1"/>
    <row r="25" s="92" customFormat="1" ht="24.95" customHeight="1"/>
    <row r="26" s="92" customFormat="1" ht="24.95" customHeight="1"/>
    <row r="27" s="92" customFormat="1" ht="24.95" customHeight="1"/>
    <row r="28" s="92" customFormat="1" ht="24.95" customHeight="1"/>
    <row r="29" s="92" customFormat="1" ht="24.95" customHeight="1"/>
    <row r="30" s="92" customFormat="1" ht="24.95" customHeight="1"/>
    <row r="31" s="92" customFormat="1" ht="24.95" customHeight="1"/>
    <row r="32" s="92" customFormat="1" ht="24.95" customHeight="1"/>
    <row r="33" s="92" customFormat="1" ht="24.95" customHeight="1"/>
    <row r="34" s="92" customFormat="1" ht="24.95" customHeight="1"/>
    <row r="35" s="92" customFormat="1" ht="24.95" customHeight="1"/>
    <row r="36" s="92" customFormat="1" ht="24.95" customHeight="1"/>
    <row r="37" s="92" customFormat="1" ht="24.95" customHeight="1"/>
    <row r="38" s="92" customFormat="1" ht="24.95" customHeight="1"/>
    <row r="39" s="92" customFormat="1" ht="24.95" customHeight="1"/>
    <row r="40" s="92" customFormat="1" ht="24.95" customHeight="1"/>
    <row r="41" s="92" customFormat="1" ht="24.95" customHeight="1"/>
    <row r="42" s="92" customFormat="1" ht="24.95" customHeight="1"/>
    <row r="43" s="92" customFormat="1" ht="24.95" customHeight="1"/>
    <row r="44" s="92" customFormat="1" ht="24.95" customHeight="1"/>
    <row r="45" s="92" customFormat="1" ht="24.95" customHeight="1"/>
    <row r="46" s="92" customFormat="1" ht="24.95" customHeight="1"/>
    <row r="47" s="92" customFormat="1" ht="24.95" customHeight="1"/>
    <row r="48" s="92" customFormat="1" ht="24.95" customHeight="1"/>
    <row r="49" s="92" customFormat="1" ht="24.95" customHeight="1"/>
    <row r="50" s="92" customFormat="1" ht="24.95" customHeight="1"/>
    <row r="51" s="92" customFormat="1" ht="24.95" customHeight="1"/>
    <row r="52" s="92" customFormat="1" ht="24.95" customHeight="1"/>
    <row r="53" s="92" customFormat="1" ht="24.95" customHeight="1"/>
    <row r="54" s="92" customFormat="1" ht="24.95" customHeight="1"/>
    <row r="55" s="92" customFormat="1" ht="24.95" customHeight="1"/>
    <row r="56" s="92" customFormat="1" ht="24.95" customHeight="1"/>
    <row r="57" s="92" customFormat="1" ht="24.95" customHeight="1"/>
    <row r="58" s="92" customFormat="1" ht="24.95" customHeight="1"/>
    <row r="59" s="92" customFormat="1" ht="24.95" customHeight="1"/>
    <row r="60" s="92" customFormat="1" ht="24.95" customHeight="1"/>
    <row r="61" s="92" customFormat="1" ht="24.95" customHeight="1"/>
    <row r="62" s="92" customFormat="1" ht="24.95" customHeight="1"/>
    <row r="63" s="92" customFormat="1" ht="24.95" customHeight="1"/>
    <row r="64" s="92" customFormat="1" ht="24.95" customHeight="1"/>
    <row r="65" s="92" customFormat="1" ht="24.95" customHeight="1"/>
    <row r="66" s="92" customFormat="1" ht="24.95" customHeight="1"/>
    <row r="67" s="92" customFormat="1" ht="24.95" customHeight="1"/>
    <row r="68" s="92" customFormat="1" ht="24.95" customHeight="1"/>
    <row r="69" s="92" customFormat="1" ht="24.95" customHeight="1"/>
    <row r="70" s="92" customFormat="1" ht="24.95" customHeight="1"/>
    <row r="71" s="92" customFormat="1" ht="24.95" customHeight="1"/>
    <row r="72" s="92" customFormat="1" ht="24.95" customHeight="1"/>
    <row r="73" s="92" customFormat="1" ht="24.95" customHeight="1"/>
    <row r="74" s="92" customFormat="1" ht="24.95" customHeight="1"/>
    <row r="75" s="92" customFormat="1" ht="24.95" customHeight="1"/>
    <row r="76" s="92" customFormat="1" ht="24.95" customHeight="1"/>
    <row r="77" s="92" customFormat="1" ht="24.95" customHeight="1"/>
    <row r="78" s="92" customFormat="1" ht="24.95" customHeight="1"/>
    <row r="79" s="92" customFormat="1" ht="24.95" customHeight="1"/>
    <row r="80" s="92" customFormat="1" ht="24.95" customHeight="1"/>
    <row r="81" s="92" customFormat="1" ht="24.95" customHeight="1"/>
    <row r="82" s="92" customFormat="1" ht="24.95" customHeight="1"/>
    <row r="83" s="92" customFormat="1" ht="24.95" customHeight="1"/>
    <row r="84" s="92" customFormat="1" ht="24.95" customHeight="1"/>
    <row r="85" s="92" customFormat="1" ht="24.95" customHeight="1"/>
    <row r="86" s="92" customFormat="1" ht="24.95" customHeight="1"/>
    <row r="87" s="92" customFormat="1" ht="24.95" customHeight="1"/>
    <row r="88" s="92" customFormat="1" ht="24.95" customHeight="1"/>
    <row r="89" s="92" customFormat="1" ht="24.95" customHeight="1"/>
    <row r="90" s="92" customFormat="1" ht="24.95" customHeight="1"/>
    <row r="91" s="92" customFormat="1" ht="24.95" customHeight="1"/>
    <row r="92" s="92" customFormat="1" ht="24.95" customHeight="1"/>
    <row r="93" s="92" customFormat="1" ht="24.95" customHeight="1"/>
    <row r="94" s="92" customFormat="1" ht="24.95" customHeight="1"/>
    <row r="95" s="92" customFormat="1" ht="24.95" customHeight="1"/>
    <row r="96" s="92" customFormat="1" ht="24.95" customHeight="1"/>
    <row r="97" s="92" customFormat="1" ht="24.95" customHeight="1"/>
    <row r="98" s="92" customFormat="1" ht="24.95" customHeight="1"/>
    <row r="99" s="92" customFormat="1" ht="24.95" customHeight="1"/>
    <row r="100" s="92" customFormat="1" ht="24.95" customHeight="1"/>
    <row r="101" s="92" customFormat="1" ht="24.95" customHeight="1"/>
    <row r="102" s="92" customFormat="1" ht="24.95" customHeight="1"/>
    <row r="103" s="92" customFormat="1" ht="24.95" customHeight="1"/>
    <row r="104" s="92" customFormat="1" ht="24.95" customHeight="1"/>
    <row r="105" s="92" customFormat="1" ht="24.95" customHeight="1"/>
    <row r="106" s="92" customFormat="1" ht="24.95" customHeight="1"/>
    <row r="107" s="92" customFormat="1" ht="24.95" customHeight="1"/>
    <row r="108" s="92" customFormat="1" ht="24.95" customHeight="1"/>
    <row r="109" s="92" customFormat="1" ht="24.95" customHeight="1"/>
    <row r="110" s="92" customFormat="1" ht="24.95" customHeight="1"/>
    <row r="111" s="92" customFormat="1" ht="24.95" customHeight="1"/>
    <row r="112" s="92" customFormat="1" ht="24.95" customHeight="1"/>
    <row r="113" s="92" customFormat="1" ht="24.95" customHeight="1"/>
    <row r="114" s="92" customFormat="1" ht="24.95" customHeight="1"/>
    <row r="115" s="92" customFormat="1" ht="24.95" customHeight="1"/>
    <row r="116" s="92" customFormat="1" ht="24.95" customHeight="1"/>
    <row r="117" s="92" customFormat="1" ht="24.95" customHeight="1"/>
    <row r="118" s="92" customFormat="1" ht="24.95" customHeight="1"/>
    <row r="119" s="92" customFormat="1" ht="24.95" customHeight="1"/>
    <row r="120" s="92" customFormat="1" ht="24.95" customHeight="1"/>
    <row r="121" s="92" customFormat="1" ht="24.95" customHeight="1"/>
    <row r="122" s="92" customFormat="1" ht="24.95" customHeight="1"/>
    <row r="123" s="92" customFormat="1" ht="24.95" customHeight="1"/>
    <row r="124" s="92" customFormat="1" ht="24.95" customHeight="1"/>
    <row r="125" s="92" customFormat="1" ht="24.95" customHeight="1"/>
    <row r="126" s="92" customFormat="1" ht="24.95" customHeight="1"/>
    <row r="127" s="92" customFormat="1" ht="24.95" customHeight="1"/>
    <row r="128" s="92" customFormat="1" ht="24.95" customHeight="1"/>
    <row r="129" s="92" customFormat="1" ht="24.95" customHeight="1"/>
    <row r="130" s="92" customFormat="1" ht="24.95" customHeight="1"/>
    <row r="131" s="92" customFormat="1" ht="24.95" customHeight="1"/>
    <row r="132" s="92" customFormat="1" ht="24.95" customHeight="1"/>
    <row r="133" s="92" customFormat="1" ht="24.95" customHeight="1"/>
    <row r="134" s="92" customFormat="1" ht="24.95" customHeight="1"/>
    <row r="135" s="92" customFormat="1" ht="24.95" customHeight="1"/>
    <row r="136" s="92" customFormat="1" ht="24.95" customHeight="1"/>
    <row r="137" s="92" customFormat="1" ht="24.95" customHeight="1"/>
    <row r="138" s="92" customFormat="1" ht="24.95" customHeight="1"/>
    <row r="139" s="92" customFormat="1" ht="24.95" customHeight="1"/>
    <row r="140" s="92" customFormat="1" ht="24.95" customHeight="1"/>
    <row r="141" s="92" customFormat="1" ht="24.95" customHeight="1"/>
    <row r="142" s="92" customFormat="1" ht="24.95" customHeight="1"/>
    <row r="143" s="92" customFormat="1" ht="24.95" customHeight="1"/>
    <row r="144" s="92" customFormat="1" ht="24.95" customHeight="1"/>
    <row r="145" s="92" customFormat="1" ht="24.95" customHeight="1"/>
    <row r="146" s="92" customFormat="1" ht="24.95" customHeight="1"/>
    <row r="147" s="92" customFormat="1" ht="24.95" customHeight="1"/>
    <row r="148" s="92" customFormat="1" ht="24.95" customHeight="1"/>
    <row r="149" s="92" customFormat="1" ht="24.95" customHeight="1"/>
    <row r="150" s="92" customFormat="1" ht="24.95" customHeight="1"/>
    <row r="151" s="92" customFormat="1" ht="24.95" customHeight="1"/>
    <row r="152" s="92" customFormat="1" ht="24.95" customHeight="1"/>
    <row r="153" s="92" customFormat="1" ht="24.95" customHeight="1"/>
    <row r="154" s="92" customFormat="1" ht="24.95" customHeight="1"/>
    <row r="155" s="92" customFormat="1" ht="24.95" customHeight="1"/>
    <row r="156" s="92" customFormat="1" ht="24.95" customHeight="1"/>
    <row r="157" s="92" customFormat="1" ht="24.95" customHeight="1"/>
    <row r="158" s="92" customFormat="1" ht="24.95" customHeight="1"/>
    <row r="159" s="92" customFormat="1" ht="24.95" customHeight="1"/>
    <row r="160" s="92" customFormat="1" ht="24.95" customHeight="1"/>
    <row r="161" s="92" customFormat="1" ht="24.95" customHeight="1"/>
    <row r="162" s="92" customFormat="1" ht="24.95" customHeight="1"/>
    <row r="163" s="92" customFormat="1" ht="24.95" customHeight="1"/>
    <row r="164" s="92" customFormat="1" ht="24.95" customHeight="1"/>
    <row r="165" s="92" customFormat="1" ht="24.95" customHeight="1"/>
    <row r="166" s="92" customFormat="1" ht="24.95" customHeight="1"/>
    <row r="167" s="92" customFormat="1" ht="24.95" customHeight="1"/>
    <row r="168" s="92" customFormat="1" ht="24.95" customHeight="1"/>
    <row r="169" s="92" customFormat="1" ht="24.95" customHeight="1"/>
    <row r="170" s="92" customFormat="1" ht="24.95" customHeight="1"/>
    <row r="171" s="92" customFormat="1" ht="24.95" customHeight="1"/>
    <row r="172" s="92" customFormat="1" ht="24.95" customHeight="1"/>
    <row r="173" s="92" customFormat="1" ht="24.95" customHeight="1"/>
    <row r="174" s="92" customFormat="1" ht="24.95" customHeight="1"/>
    <row r="175" s="92" customFormat="1" ht="24.95" customHeight="1"/>
    <row r="176" s="92" customFormat="1" ht="24.95" customHeight="1"/>
    <row r="177" s="92" customFormat="1" ht="24.95" customHeight="1"/>
    <row r="178" s="92" customFormat="1" ht="24.95" customHeight="1"/>
    <row r="179" s="92" customFormat="1" ht="24.95" customHeight="1"/>
    <row r="180" s="92" customFormat="1" ht="24.95" customHeight="1"/>
    <row r="181" s="92" customFormat="1" ht="24.95" customHeight="1"/>
    <row r="182" s="92" customFormat="1" ht="24.95" customHeight="1"/>
    <row r="183" s="92" customFormat="1" ht="24.95" customHeight="1"/>
    <row r="184" s="92" customFormat="1" ht="24.95" customHeight="1"/>
    <row r="185" s="92" customFormat="1" ht="24.95" customHeight="1"/>
    <row r="186" s="92" customFormat="1" ht="24.95" customHeight="1"/>
    <row r="187" s="92" customFormat="1" ht="24.95" customHeight="1"/>
    <row r="188" s="92" customFormat="1" ht="24.95" customHeight="1"/>
    <row r="189" s="92" customFormat="1" ht="24.95" customHeight="1"/>
    <row r="190" s="92" customFormat="1" ht="24.95" customHeight="1"/>
    <row r="191" s="92" customFormat="1" ht="24.95" customHeight="1"/>
    <row r="192" s="92" customFormat="1" ht="24.95" customHeight="1"/>
    <row r="193" s="92" customFormat="1" ht="24.95" customHeight="1"/>
    <row r="194" s="92" customFormat="1" ht="24.95" customHeight="1"/>
    <row r="195" s="92" customFormat="1" ht="24.95" customHeight="1"/>
    <row r="196" s="92" customFormat="1" ht="24.95" customHeight="1"/>
    <row r="197" s="92" customFormat="1" ht="24.95" customHeight="1"/>
    <row r="198" s="92" customFormat="1" ht="24.95" customHeight="1"/>
    <row r="199" s="92" customFormat="1" ht="24.95" customHeight="1"/>
    <row r="200" s="92" customFormat="1" ht="24.95" customHeight="1"/>
    <row r="201" s="92" customFormat="1" ht="24.95" customHeight="1"/>
    <row r="202" s="92" customFormat="1" ht="24.95" customHeight="1"/>
    <row r="203" s="92" customFormat="1" ht="24.95" customHeight="1"/>
    <row r="204" s="92" customFormat="1" ht="24.95" customHeight="1"/>
    <row r="205" s="92" customFormat="1" ht="24.95" customHeight="1"/>
    <row r="206" s="92" customFormat="1" ht="24.95" customHeight="1"/>
    <row r="207" s="92" customFormat="1" ht="24.95" customHeight="1"/>
    <row r="208" s="92" customFormat="1" ht="24.95" customHeight="1"/>
    <row r="209" s="92" customFormat="1" ht="24.95" customHeight="1"/>
    <row r="210" s="92" customFormat="1" ht="24.95" customHeight="1"/>
    <row r="211" s="92" customFormat="1" ht="24.95" customHeight="1"/>
    <row r="212" s="92" customFormat="1" ht="24.95" customHeight="1"/>
    <row r="213" s="92" customFormat="1" ht="24.95" customHeight="1"/>
    <row r="214" s="92" customFormat="1" ht="24.95" customHeight="1"/>
    <row r="215" s="92" customFormat="1" ht="24.95" customHeight="1"/>
    <row r="216" s="92" customFormat="1" ht="24.95" customHeight="1"/>
    <row r="217" s="92" customFormat="1" ht="24.95" customHeight="1"/>
    <row r="218" s="92" customFormat="1" ht="24.95" customHeight="1"/>
    <row r="219" s="92" customFormat="1" ht="24.95" customHeight="1"/>
    <row r="220" s="92" customFormat="1" ht="24.95" customHeight="1"/>
    <row r="221" s="92" customFormat="1" ht="24.95" customHeight="1"/>
    <row r="222" s="92" customFormat="1" ht="24.95" customHeight="1"/>
    <row r="223" s="92" customFormat="1" ht="24.95" customHeight="1"/>
    <row r="224" s="92" customFormat="1" ht="24.95" customHeight="1"/>
    <row r="225" s="92" customFormat="1" ht="24.95" customHeight="1"/>
    <row r="226" s="92" customFormat="1" ht="24.95" customHeight="1"/>
    <row r="227" s="92" customFormat="1" ht="24.95" customHeight="1"/>
    <row r="228" s="92" customFormat="1" ht="24.95" customHeight="1"/>
    <row r="229" s="92" customFormat="1" ht="24.95" customHeight="1"/>
    <row r="230" s="92" customFormat="1" ht="24.95" customHeight="1"/>
    <row r="231" s="92" customFormat="1" ht="24.95" customHeight="1"/>
    <row r="232" s="92" customFormat="1" ht="24.95" customHeight="1"/>
    <row r="233" s="92" customFormat="1" ht="24.95" customHeight="1"/>
    <row r="234" s="92" customFormat="1" ht="24.95" customHeight="1"/>
    <row r="235" s="92" customFormat="1" ht="24.95" customHeight="1"/>
    <row r="236" s="92" customFormat="1" ht="24.95" customHeight="1"/>
    <row r="237" s="92" customFormat="1" ht="24.95" customHeight="1"/>
    <row r="238" s="92" customFormat="1" ht="24.95" customHeight="1"/>
    <row r="239" s="92" customFormat="1" ht="24.95" customHeight="1"/>
    <row r="240" s="92" customFormat="1" ht="24.95" customHeight="1"/>
    <row r="241" s="92" customFormat="1" ht="24.95" customHeight="1"/>
    <row r="242" s="92" customFormat="1" ht="24.95" customHeight="1"/>
    <row r="243" s="92" customFormat="1" ht="24.95" customHeight="1"/>
    <row r="244" s="92" customFormat="1" ht="24.95" customHeight="1"/>
    <row r="245" s="92" customFormat="1" ht="24.95" customHeight="1"/>
    <row r="246" s="92" customFormat="1" ht="24.95" customHeight="1"/>
    <row r="247" s="92" customFormat="1" ht="24.95" customHeight="1"/>
    <row r="248" s="92" customFormat="1" ht="24.95" customHeight="1"/>
    <row r="249" s="92" customFormat="1" ht="24.95" customHeight="1"/>
    <row r="250" s="92" customFormat="1" ht="24.95" customHeight="1"/>
    <row r="251" s="92" customFormat="1" ht="24.95" customHeight="1"/>
    <row r="252" s="92" customFormat="1" ht="24.95" customHeight="1"/>
    <row r="253" s="92" customFormat="1" ht="24.95" customHeight="1"/>
    <row r="254" s="92" customFormat="1" ht="24.95" customHeight="1"/>
    <row r="255" s="92" customFormat="1" ht="24.95" customHeight="1"/>
    <row r="256" s="92" customFormat="1" ht="24.95" customHeight="1"/>
    <row r="257" s="92" customFormat="1" ht="24.95" customHeight="1"/>
    <row r="258" s="92" customFormat="1" ht="24.95" customHeight="1"/>
    <row r="259" s="92" customFormat="1" ht="24.95" customHeight="1"/>
    <row r="260" s="92" customFormat="1" ht="24.95" customHeight="1"/>
    <row r="261" s="92" customFormat="1" ht="24.95" customHeight="1"/>
    <row r="262" s="92" customFormat="1" ht="24.95" customHeight="1"/>
    <row r="263" s="92" customFormat="1" ht="24.95" customHeight="1"/>
    <row r="264" s="92" customFormat="1" ht="24.95" customHeight="1"/>
    <row r="265" s="92" customFormat="1" ht="24.95" customHeight="1"/>
    <row r="266" s="92" customFormat="1" ht="24.95" customHeight="1"/>
    <row r="267" s="92" customFormat="1" ht="24.95" customHeight="1"/>
    <row r="268" s="92" customFormat="1" ht="24.95" customHeight="1"/>
    <row r="269" s="92" customFormat="1" ht="24.95" customHeight="1"/>
    <row r="270" s="92" customFormat="1" ht="24.95" customHeight="1"/>
    <row r="271" s="92" customFormat="1" ht="24.95" customHeight="1"/>
    <row r="272" s="92" customFormat="1" ht="24.95" customHeight="1"/>
    <row r="273" s="92" customFormat="1" ht="24.95" customHeight="1"/>
    <row r="274" s="92" customFormat="1" ht="24.95" customHeight="1"/>
    <row r="275" s="92" customFormat="1" ht="24.95" customHeight="1"/>
    <row r="276" s="92" customFormat="1" ht="24.95" customHeight="1"/>
    <row r="277" s="92" customFormat="1" ht="24.95" customHeight="1"/>
    <row r="278" s="92" customFormat="1" ht="24.95" customHeight="1"/>
    <row r="279" s="92" customFormat="1" ht="24.95" customHeight="1"/>
    <row r="280" s="92" customFormat="1" ht="24.95" customHeight="1"/>
    <row r="281" s="92" customFormat="1" ht="24.95" customHeight="1"/>
    <row r="282" s="92" customFormat="1" ht="24.95" customHeight="1"/>
    <row r="283" s="92" customFormat="1" ht="24.95" customHeight="1"/>
    <row r="284" s="92" customFormat="1" ht="24.95" customHeight="1"/>
    <row r="285" s="92" customFormat="1" ht="24.95" customHeight="1"/>
    <row r="286" s="92" customFormat="1" ht="24.95" customHeight="1"/>
    <row r="287" s="92" customFormat="1" ht="24.95" customHeight="1"/>
    <row r="288" s="92" customFormat="1" ht="24.95" customHeight="1"/>
    <row r="289" spans="2:79" s="92" customFormat="1" ht="24.95" customHeight="1"/>
    <row r="290" spans="2:79" s="92" customFormat="1" ht="24.95" customHeight="1"/>
    <row r="291" spans="2:79" s="92" customFormat="1" ht="24.95" customHeight="1"/>
    <row r="292" spans="2:79" s="92" customFormat="1" ht="24.95" customHeight="1"/>
    <row r="293" spans="2:79" s="100" customFormat="1" ht="24.95" customHeight="1">
      <c r="B293" s="101"/>
      <c r="C293" s="101"/>
      <c r="D293" s="92"/>
      <c r="E293" s="102"/>
      <c r="F293" s="102"/>
      <c r="G293" s="10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92"/>
      <c r="AG293" s="92"/>
      <c r="AH293" s="92"/>
      <c r="AI293" s="92"/>
      <c r="AJ293" s="92"/>
      <c r="AK293" s="92"/>
      <c r="AL293" s="92"/>
      <c r="AM293" s="92"/>
      <c r="AN293" s="92"/>
      <c r="AO293" s="92"/>
      <c r="AP293" s="92"/>
      <c r="AQ293" s="92"/>
      <c r="AR293" s="92"/>
      <c r="AS293" s="92"/>
      <c r="AT293" s="92"/>
      <c r="AU293" s="92"/>
      <c r="AV293" s="92"/>
      <c r="AW293" s="92"/>
      <c r="AX293" s="92"/>
      <c r="AY293" s="92"/>
      <c r="AZ293" s="92"/>
      <c r="BA293" s="92"/>
      <c r="BB293" s="92"/>
      <c r="BC293" s="92"/>
      <c r="BD293" s="92"/>
      <c r="BE293" s="92"/>
      <c r="BF293" s="92"/>
      <c r="BG293" s="92"/>
      <c r="BH293" s="92"/>
      <c r="BI293" s="92"/>
      <c r="BJ293" s="92"/>
      <c r="BK293" s="92"/>
      <c r="BL293" s="92"/>
      <c r="BM293" s="92"/>
      <c r="BN293" s="92"/>
      <c r="BO293" s="92"/>
      <c r="BP293" s="92"/>
      <c r="BQ293" s="92"/>
      <c r="BR293" s="92"/>
      <c r="BS293" s="92"/>
      <c r="BT293" s="92"/>
      <c r="BU293" s="92"/>
      <c r="BV293" s="92"/>
      <c r="BW293" s="92"/>
      <c r="BX293" s="92"/>
      <c r="BY293" s="92"/>
      <c r="BZ293" s="92"/>
      <c r="CA293" s="92"/>
    </row>
    <row r="294" spans="2:79" s="100" customFormat="1" ht="24.95" customHeight="1">
      <c r="B294" s="101"/>
      <c r="C294" s="101"/>
      <c r="D294" s="92"/>
      <c r="E294" s="102"/>
      <c r="F294" s="102"/>
      <c r="G294" s="10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  <c r="BB294" s="92"/>
      <c r="BC294" s="92"/>
      <c r="BD294" s="92"/>
      <c r="BE294" s="92"/>
      <c r="BF294" s="92"/>
      <c r="BG294" s="92"/>
      <c r="BH294" s="92"/>
      <c r="BI294" s="92"/>
      <c r="BJ294" s="92"/>
      <c r="BK294" s="92"/>
      <c r="BL294" s="92"/>
      <c r="BM294" s="92"/>
      <c r="BN294" s="92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</row>
    <row r="295" spans="2:79" s="100" customFormat="1" ht="24.95" customHeight="1">
      <c r="B295" s="101"/>
      <c r="C295" s="101"/>
      <c r="D295" s="92"/>
      <c r="E295" s="102"/>
      <c r="F295" s="102"/>
      <c r="G295" s="10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92"/>
      <c r="AO295" s="92"/>
      <c r="AP295" s="92"/>
      <c r="AQ295" s="92"/>
      <c r="AR295" s="92"/>
      <c r="AS295" s="92"/>
      <c r="AT295" s="92"/>
      <c r="AU295" s="92"/>
      <c r="AV295" s="92"/>
      <c r="AW295" s="92"/>
      <c r="AX295" s="92"/>
      <c r="AY295" s="92"/>
      <c r="AZ295" s="92"/>
      <c r="BA295" s="92"/>
      <c r="BB295" s="92"/>
      <c r="BC295" s="92"/>
      <c r="BD295" s="92"/>
      <c r="BE295" s="92"/>
      <c r="BF295" s="92"/>
      <c r="BG295" s="92"/>
      <c r="BH295" s="92"/>
      <c r="BI295" s="92"/>
      <c r="BJ295" s="92"/>
      <c r="BK295" s="92"/>
      <c r="BL295" s="92"/>
      <c r="BM295" s="92"/>
      <c r="BN295" s="92"/>
      <c r="BO295" s="92"/>
      <c r="BP295" s="92"/>
      <c r="BQ295" s="92"/>
      <c r="BR295" s="92"/>
      <c r="BS295" s="92"/>
      <c r="BT295" s="92"/>
      <c r="BU295" s="92"/>
      <c r="BV295" s="92"/>
      <c r="BW295" s="92"/>
      <c r="BX295" s="92"/>
      <c r="BY295" s="92"/>
      <c r="BZ295" s="92"/>
      <c r="CA295" s="92"/>
    </row>
    <row r="296" spans="2:79" s="100" customFormat="1" ht="24.95" customHeight="1">
      <c r="B296" s="101"/>
      <c r="C296" s="101"/>
      <c r="D296" s="92"/>
      <c r="E296" s="102"/>
      <c r="F296" s="102"/>
      <c r="G296" s="10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92"/>
      <c r="AO296" s="92"/>
      <c r="AP296" s="92"/>
      <c r="AQ296" s="92"/>
      <c r="AR296" s="92"/>
      <c r="AS296" s="92"/>
      <c r="AT296" s="92"/>
      <c r="AU296" s="92"/>
      <c r="AV296" s="92"/>
      <c r="AW296" s="92"/>
      <c r="AX296" s="92"/>
      <c r="AY296" s="92"/>
      <c r="AZ296" s="92"/>
      <c r="BA296" s="92"/>
      <c r="BB296" s="92"/>
      <c r="BC296" s="92"/>
      <c r="BD296" s="92"/>
      <c r="BE296" s="92"/>
      <c r="BF296" s="92"/>
      <c r="BG296" s="92"/>
      <c r="BH296" s="92"/>
      <c r="BI296" s="92"/>
      <c r="BJ296" s="92"/>
      <c r="BK296" s="92"/>
      <c r="BL296" s="92"/>
      <c r="BM296" s="92"/>
      <c r="BN296" s="92"/>
      <c r="BO296" s="92"/>
      <c r="BP296" s="92"/>
      <c r="BQ296" s="92"/>
      <c r="BR296" s="92"/>
      <c r="BS296" s="92"/>
      <c r="BT296" s="92"/>
      <c r="BU296" s="92"/>
      <c r="BV296" s="92"/>
      <c r="BW296" s="92"/>
      <c r="BX296" s="92"/>
      <c r="BY296" s="92"/>
      <c r="BZ296" s="92"/>
      <c r="CA296" s="92"/>
    </row>
    <row r="297" spans="2:79" s="100" customFormat="1" ht="24.95" customHeight="1">
      <c r="B297" s="101"/>
      <c r="C297" s="101"/>
      <c r="D297" s="92"/>
      <c r="E297" s="102"/>
      <c r="F297" s="102"/>
      <c r="G297" s="10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92"/>
      <c r="AO297" s="92"/>
      <c r="AP297" s="92"/>
      <c r="AQ297" s="92"/>
      <c r="AR297" s="92"/>
      <c r="AS297" s="92"/>
      <c r="AT297" s="92"/>
      <c r="AU297" s="92"/>
      <c r="AV297" s="92"/>
      <c r="AW297" s="92"/>
      <c r="AX297" s="92"/>
      <c r="AY297" s="92"/>
      <c r="AZ297" s="92"/>
      <c r="BA297" s="92"/>
      <c r="BB297" s="92"/>
      <c r="BC297" s="92"/>
      <c r="BD297" s="92"/>
      <c r="BE297" s="92"/>
      <c r="BF297" s="92"/>
      <c r="BG297" s="92"/>
      <c r="BH297" s="92"/>
      <c r="BI297" s="92"/>
      <c r="BJ297" s="92"/>
      <c r="BK297" s="92"/>
      <c r="BL297" s="92"/>
      <c r="BM297" s="92"/>
      <c r="BN297" s="92"/>
      <c r="BO297" s="92"/>
      <c r="BP297" s="92"/>
      <c r="BQ297" s="92"/>
      <c r="BR297" s="92"/>
      <c r="BS297" s="92"/>
      <c r="BT297" s="92"/>
      <c r="BU297" s="92"/>
      <c r="BV297" s="92"/>
      <c r="BW297" s="92"/>
      <c r="BX297" s="92"/>
      <c r="BY297" s="92"/>
      <c r="BZ297" s="92"/>
      <c r="CA297" s="92"/>
    </row>
    <row r="298" spans="2:79" s="100" customFormat="1" ht="24.95" customHeight="1">
      <c r="B298" s="101"/>
      <c r="C298" s="101"/>
      <c r="D298" s="92"/>
      <c r="E298" s="102"/>
      <c r="F298" s="102"/>
      <c r="G298" s="10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92"/>
      <c r="AT298" s="92"/>
      <c r="AU298" s="92"/>
      <c r="AV298" s="92"/>
      <c r="AW298" s="92"/>
      <c r="AX298" s="92"/>
      <c r="AY298" s="92"/>
      <c r="AZ298" s="92"/>
      <c r="BA298" s="92"/>
      <c r="BB298" s="92"/>
      <c r="BC298" s="92"/>
      <c r="BD298" s="92"/>
      <c r="BE298" s="92"/>
      <c r="BF298" s="92"/>
      <c r="BG298" s="92"/>
      <c r="BH298" s="92"/>
      <c r="BI298" s="92"/>
      <c r="BJ298" s="92"/>
      <c r="BK298" s="92"/>
      <c r="BL298" s="92"/>
      <c r="BM298" s="92"/>
      <c r="BN298" s="92"/>
      <c r="BO298" s="92"/>
      <c r="BP298" s="92"/>
      <c r="BQ298" s="92"/>
      <c r="BR298" s="92"/>
      <c r="BS298" s="92"/>
      <c r="BT298" s="92"/>
      <c r="BU298" s="92"/>
      <c r="BV298" s="92"/>
      <c r="BW298" s="92"/>
      <c r="BX298" s="92"/>
      <c r="BY298" s="92"/>
      <c r="BZ298" s="92"/>
      <c r="CA298" s="92"/>
    </row>
    <row r="299" spans="2:79" s="100" customFormat="1" ht="24.95" customHeight="1">
      <c r="B299" s="101"/>
      <c r="C299" s="101"/>
      <c r="D299" s="92"/>
      <c r="E299" s="102"/>
      <c r="F299" s="102"/>
      <c r="G299" s="10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92"/>
      <c r="AO299" s="92"/>
      <c r="AP299" s="92"/>
      <c r="AQ299" s="92"/>
      <c r="AR299" s="92"/>
      <c r="AS299" s="92"/>
      <c r="AT299" s="92"/>
      <c r="AU299" s="92"/>
      <c r="AV299" s="92"/>
      <c r="AW299" s="92"/>
      <c r="AX299" s="92"/>
      <c r="AY299" s="92"/>
      <c r="AZ299" s="92"/>
      <c r="BA299" s="92"/>
      <c r="BB299" s="92"/>
      <c r="BC299" s="92"/>
      <c r="BD299" s="92"/>
      <c r="BE299" s="92"/>
      <c r="BF299" s="92"/>
      <c r="BG299" s="92"/>
      <c r="BH299" s="92"/>
      <c r="BI299" s="92"/>
      <c r="BJ299" s="92"/>
      <c r="BK299" s="92"/>
      <c r="BL299" s="92"/>
      <c r="BM299" s="92"/>
      <c r="BN299" s="92"/>
      <c r="BO299" s="92"/>
      <c r="BP299" s="92"/>
      <c r="BQ299" s="92"/>
      <c r="BR299" s="92"/>
      <c r="BS299" s="92"/>
      <c r="BT299" s="92"/>
      <c r="BU299" s="92"/>
      <c r="BV299" s="92"/>
      <c r="BW299" s="92"/>
      <c r="BX299" s="92"/>
      <c r="BY299" s="92"/>
      <c r="BZ299" s="92"/>
      <c r="CA299" s="92"/>
    </row>
    <row r="300" spans="2:79" s="100" customFormat="1" ht="24.95" customHeight="1">
      <c r="B300" s="101"/>
      <c r="C300" s="101"/>
      <c r="D300" s="92"/>
      <c r="E300" s="102"/>
      <c r="F300" s="102"/>
      <c r="G300" s="10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2"/>
      <c r="AW300" s="92"/>
      <c r="AX300" s="92"/>
      <c r="AY300" s="92"/>
      <c r="AZ300" s="92"/>
      <c r="BA300" s="92"/>
      <c r="BB300" s="92"/>
      <c r="BC300" s="92"/>
      <c r="BD300" s="92"/>
      <c r="BE300" s="92"/>
      <c r="BF300" s="92"/>
      <c r="BG300" s="92"/>
      <c r="BH300" s="92"/>
      <c r="BI300" s="92"/>
      <c r="BJ300" s="92"/>
      <c r="BK300" s="92"/>
      <c r="BL300" s="92"/>
      <c r="BM300" s="92"/>
      <c r="BN300" s="92"/>
      <c r="BO300" s="92"/>
      <c r="BP300" s="92"/>
      <c r="BQ300" s="92"/>
      <c r="BR300" s="92"/>
      <c r="BS300" s="92"/>
      <c r="BT300" s="92"/>
      <c r="BU300" s="92"/>
      <c r="BV300" s="92"/>
      <c r="BW300" s="92"/>
      <c r="BX300" s="92"/>
      <c r="BY300" s="92"/>
      <c r="BZ300" s="92"/>
      <c r="CA300" s="92"/>
    </row>
    <row r="301" spans="2:79" s="100" customFormat="1" ht="24.95" customHeight="1">
      <c r="B301" s="101"/>
      <c r="C301" s="101"/>
      <c r="D301" s="92"/>
      <c r="E301" s="102"/>
      <c r="F301" s="102"/>
      <c r="G301" s="10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92"/>
      <c r="AG301" s="92"/>
      <c r="AH301" s="92"/>
      <c r="AI301" s="92"/>
      <c r="AJ301" s="92"/>
      <c r="AK301" s="92"/>
      <c r="AL301" s="92"/>
      <c r="AM301" s="92"/>
      <c r="AN301" s="92"/>
      <c r="AO301" s="92"/>
      <c r="AP301" s="92"/>
      <c r="AQ301" s="92"/>
      <c r="AR301" s="92"/>
      <c r="AS301" s="92"/>
      <c r="AT301" s="92"/>
      <c r="AU301" s="92"/>
      <c r="AV301" s="92"/>
      <c r="AW301" s="92"/>
      <c r="AX301" s="92"/>
      <c r="AY301" s="92"/>
      <c r="AZ301" s="92"/>
      <c r="BA301" s="92"/>
      <c r="BB301" s="92"/>
      <c r="BC301" s="92"/>
      <c r="BD301" s="92"/>
      <c r="BE301" s="92"/>
      <c r="BF301" s="92"/>
      <c r="BG301" s="92"/>
      <c r="BH301" s="92"/>
      <c r="BI301" s="92"/>
      <c r="BJ301" s="92"/>
      <c r="BK301" s="92"/>
      <c r="BL301" s="92"/>
      <c r="BM301" s="92"/>
      <c r="BN301" s="92"/>
      <c r="BO301" s="92"/>
      <c r="BP301" s="92"/>
      <c r="BQ301" s="92"/>
      <c r="BR301" s="92"/>
      <c r="BS301" s="92"/>
      <c r="BT301" s="92"/>
      <c r="BU301" s="92"/>
      <c r="BV301" s="92"/>
      <c r="BW301" s="92"/>
      <c r="BX301" s="92"/>
      <c r="BY301" s="92"/>
      <c r="BZ301" s="92"/>
      <c r="CA301" s="92"/>
    </row>
    <row r="302" spans="2:79" s="100" customFormat="1" ht="24.95" customHeight="1">
      <c r="B302" s="101"/>
      <c r="C302" s="101"/>
      <c r="D302" s="103"/>
      <c r="E302" s="102"/>
      <c r="F302" s="102"/>
      <c r="G302" s="10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92"/>
      <c r="AO302" s="92"/>
      <c r="AP302" s="92"/>
      <c r="AQ302" s="92"/>
      <c r="AR302" s="92"/>
      <c r="AS302" s="92"/>
      <c r="AT302" s="92"/>
      <c r="AU302" s="92"/>
      <c r="AV302" s="92"/>
      <c r="AW302" s="92"/>
      <c r="AX302" s="92"/>
      <c r="AY302" s="92"/>
      <c r="AZ302" s="92"/>
      <c r="BA302" s="92"/>
      <c r="BB302" s="92"/>
      <c r="BC302" s="92"/>
      <c r="BD302" s="92"/>
      <c r="BE302" s="92"/>
      <c r="BF302" s="92"/>
      <c r="BG302" s="92"/>
      <c r="BH302" s="92"/>
      <c r="BI302" s="92"/>
      <c r="BJ302" s="92"/>
      <c r="BK302" s="92"/>
      <c r="BL302" s="92"/>
      <c r="BM302" s="92"/>
      <c r="BN302" s="92"/>
      <c r="BO302" s="92"/>
      <c r="BP302" s="92"/>
      <c r="BQ302" s="92"/>
      <c r="BR302" s="92"/>
      <c r="BS302" s="92"/>
      <c r="BT302" s="92"/>
      <c r="BU302" s="92"/>
      <c r="BV302" s="92"/>
      <c r="BW302" s="92"/>
      <c r="BX302" s="92"/>
      <c r="BY302" s="92"/>
      <c r="BZ302" s="92"/>
      <c r="CA302" s="92"/>
    </row>
  </sheetData>
  <sheetProtection algorithmName="SHA-512" hashValue="UOVeMvGZOX8arf5IAbfgEvoZ1a76u1Zy1fBr/LipTCCgN44CScn3cvt2qWZ6zqQtpxl8jgxGWVeXGu3rvMgqTw==" saltValue="BXxKw57b8uHpagXU27sINw==" spinCount="100000" sheet="1" objects="1" scenarios="1"/>
  <mergeCells count="6">
    <mergeCell ref="D2:K2"/>
    <mergeCell ref="F4:F6"/>
    <mergeCell ref="I4:I7"/>
    <mergeCell ref="B8:K8"/>
    <mergeCell ref="B7:F7"/>
    <mergeCell ref="C4:C6"/>
  </mergeCells>
  <conditionalFormatting sqref="E3:F3">
    <cfRule type="duplicateValues" dxfId="3" priority="3"/>
    <cfRule type="duplicateValues" dxfId="2" priority="4"/>
  </conditionalFormatting>
  <conditionalFormatting sqref="G3">
    <cfRule type="duplicateValues" dxfId="1" priority="1"/>
    <cfRule type="duplicateValues" dxfId="0" priority="2"/>
  </conditionalFormatting>
  <printOptions horizontalCentered="1"/>
  <pageMargins left="0.25" right="0.25" top="0.75" bottom="0.75" header="0.3" footer="0.3"/>
  <pageSetup scale="5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B1:J96"/>
  <sheetViews>
    <sheetView showGridLines="0" view="pageBreakPreview" zoomScaleNormal="100" zoomScaleSheetLayoutView="100" workbookViewId="0">
      <selection activeCell="G25" sqref="G25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27.140625" style="5" customWidth="1"/>
    <col min="4" max="4" width="23.85546875" style="5" customWidth="1"/>
    <col min="5" max="5" width="9.5703125" style="5" customWidth="1"/>
    <col min="6" max="6" width="7.42578125" style="5" customWidth="1"/>
    <col min="7" max="7" width="31.28515625" style="5" customWidth="1"/>
    <col min="8" max="8" width="23.42578125" style="5" customWidth="1"/>
    <col min="9" max="9" width="8.140625" style="6" bestFit="1" customWidth="1"/>
    <col min="10" max="10" width="9.28515625" style="5" customWidth="1"/>
    <col min="11" max="16384" width="10.85546875" style="5"/>
  </cols>
  <sheetData>
    <row r="1" spans="2:10" ht="2.25" customHeight="1"/>
    <row r="2" spans="2:10" ht="2.25" customHeight="1" thickBot="1"/>
    <row r="3" spans="2:10" ht="13.5" customHeight="1">
      <c r="B3" s="69"/>
      <c r="C3" s="70"/>
      <c r="D3" s="70"/>
      <c r="E3" s="70"/>
      <c r="F3" s="70"/>
      <c r="G3" s="75"/>
      <c r="H3" s="75"/>
      <c r="I3" s="75"/>
      <c r="J3" s="71"/>
    </row>
    <row r="4" spans="2:10" s="9" customFormat="1" ht="33" customHeight="1">
      <c r="B4" s="72"/>
      <c r="C4" s="152" t="s">
        <v>130</v>
      </c>
      <c r="D4" s="153"/>
      <c r="E4" s="154"/>
      <c r="F4" s="73"/>
      <c r="G4" s="152" t="s">
        <v>132</v>
      </c>
      <c r="H4" s="153"/>
      <c r="I4" s="154"/>
      <c r="J4" s="74"/>
    </row>
    <row r="5" spans="2:10" s="9" customFormat="1" ht="27" customHeight="1">
      <c r="B5" s="72"/>
      <c r="C5" s="37" t="s">
        <v>110</v>
      </c>
      <c r="D5" s="43">
        <v>274656</v>
      </c>
      <c r="E5" s="39">
        <v>1</v>
      </c>
      <c r="F5" s="75"/>
      <c r="G5" s="37" t="s">
        <v>110</v>
      </c>
      <c r="H5" s="43">
        <v>274656</v>
      </c>
      <c r="I5" s="39">
        <v>1</v>
      </c>
      <c r="J5" s="76"/>
    </row>
    <row r="6" spans="2:10" s="9" customFormat="1">
      <c r="B6" s="72"/>
      <c r="C6" s="38" t="s">
        <v>92</v>
      </c>
      <c r="D6" s="43">
        <v>183000</v>
      </c>
      <c r="E6" s="40">
        <f>+D6*E5/D5</f>
        <v>0.66628801118490033</v>
      </c>
      <c r="F6" s="75"/>
      <c r="G6" s="38" t="s">
        <v>92</v>
      </c>
      <c r="H6" s="43">
        <v>270500</v>
      </c>
      <c r="I6" s="40">
        <f>+H6*I5/H5</f>
        <v>0.98486834440172433</v>
      </c>
      <c r="J6" s="74"/>
    </row>
    <row r="7" spans="2:10" ht="15" customHeight="1">
      <c r="B7" s="77"/>
      <c r="C7" s="75"/>
      <c r="D7" s="75"/>
      <c r="E7" s="75"/>
      <c r="F7" s="75"/>
      <c r="G7" s="75"/>
      <c r="H7" s="75"/>
      <c r="I7" s="75"/>
      <c r="J7" s="76"/>
    </row>
    <row r="8" spans="2:10" ht="17.25" customHeight="1">
      <c r="B8" s="77"/>
      <c r="C8" s="41">
        <f>+E5-E6</f>
        <v>0.33371198881509967</v>
      </c>
      <c r="D8" s="120" t="s">
        <v>133</v>
      </c>
      <c r="E8" s="75"/>
      <c r="F8" s="75"/>
      <c r="G8" s="41">
        <f>+I5-I6</f>
        <v>1.5131655598275673E-2</v>
      </c>
      <c r="H8" s="42" t="s">
        <v>93</v>
      </c>
      <c r="I8" s="75"/>
      <c r="J8" s="76"/>
    </row>
    <row r="9" spans="2:10" ht="13.5" customHeight="1">
      <c r="B9" s="77"/>
      <c r="C9" s="75"/>
      <c r="D9" s="75"/>
      <c r="E9" s="75"/>
      <c r="F9" s="75"/>
      <c r="G9" s="75"/>
      <c r="H9" s="75"/>
      <c r="I9" s="75"/>
      <c r="J9" s="76"/>
    </row>
    <row r="10" spans="2:10" ht="13.5" customHeight="1">
      <c r="B10" s="77"/>
      <c r="C10" s="152" t="s">
        <v>131</v>
      </c>
      <c r="D10" s="153"/>
      <c r="E10" s="154"/>
      <c r="F10" s="75"/>
      <c r="G10" s="75"/>
      <c r="H10" s="75"/>
      <c r="I10" s="75"/>
      <c r="J10" s="76"/>
    </row>
    <row r="11" spans="2:10" ht="27" customHeight="1">
      <c r="B11" s="77"/>
      <c r="C11" s="37" t="s">
        <v>110</v>
      </c>
      <c r="D11" s="43">
        <v>274656</v>
      </c>
      <c r="E11" s="39">
        <v>1</v>
      </c>
      <c r="F11" s="75"/>
      <c r="G11" s="75"/>
      <c r="H11" s="75"/>
      <c r="I11" s="75"/>
      <c r="J11" s="76"/>
    </row>
    <row r="12" spans="2:10" ht="13.5" customHeight="1">
      <c r="B12" s="77"/>
      <c r="C12" s="38" t="s">
        <v>92</v>
      </c>
      <c r="D12" s="43">
        <v>260400</v>
      </c>
      <c r="E12" s="40">
        <f>+D12*E11/D11</f>
        <v>0.94809507165326812</v>
      </c>
      <c r="F12" s="75"/>
      <c r="G12" s="75"/>
      <c r="H12" s="75"/>
      <c r="I12" s="75"/>
      <c r="J12" s="76"/>
    </row>
    <row r="13" spans="2:10" ht="13.5" customHeight="1">
      <c r="B13" s="77"/>
      <c r="C13" s="75"/>
      <c r="D13" s="75"/>
      <c r="E13" s="75"/>
      <c r="F13" s="75"/>
      <c r="G13" s="75"/>
      <c r="H13" s="75"/>
      <c r="I13" s="75"/>
      <c r="J13" s="76"/>
    </row>
    <row r="14" spans="2:10" ht="13.5" customHeight="1">
      <c r="B14" s="77"/>
      <c r="C14" s="41">
        <f>+E11-E12</f>
        <v>5.1904928346731882E-2</v>
      </c>
      <c r="D14" s="120" t="s">
        <v>133</v>
      </c>
      <c r="E14" s="75"/>
      <c r="F14" s="75"/>
      <c r="G14" s="75"/>
      <c r="H14" s="75"/>
      <c r="I14" s="75"/>
      <c r="J14" s="76"/>
    </row>
    <row r="15" spans="2:10" ht="13.5" customHeight="1" thickBot="1">
      <c r="B15" s="77"/>
      <c r="C15" s="75"/>
      <c r="D15" s="75"/>
      <c r="E15" s="75"/>
      <c r="F15" s="75"/>
      <c r="G15" s="75"/>
      <c r="H15" s="75"/>
      <c r="I15" s="75"/>
      <c r="J15" s="76"/>
    </row>
    <row r="16" spans="2:10" s="25" customFormat="1" ht="15" customHeight="1">
      <c r="B16" s="155" t="s">
        <v>106</v>
      </c>
      <c r="C16" s="156"/>
      <c r="D16" s="156"/>
      <c r="E16" s="156"/>
      <c r="F16" s="156"/>
      <c r="G16" s="156"/>
      <c r="H16" s="156"/>
      <c r="I16" s="156"/>
      <c r="J16" s="157"/>
    </row>
    <row r="17" spans="2:10" s="25" customFormat="1" ht="15.75" customHeight="1" thickBot="1">
      <c r="B17" s="158"/>
      <c r="C17" s="159"/>
      <c r="D17" s="159"/>
      <c r="E17" s="159"/>
      <c r="F17" s="159"/>
      <c r="G17" s="159"/>
      <c r="H17" s="159"/>
      <c r="I17" s="159"/>
      <c r="J17" s="160"/>
    </row>
    <row r="18" spans="2:10" s="26" customFormat="1" ht="30" customHeight="1"/>
    <row r="19" spans="2:10" s="26" customFormat="1" ht="30" customHeight="1"/>
    <row r="20" spans="2:10" s="26" customFormat="1" ht="42" customHeight="1"/>
    <row r="21" spans="2:10" s="26" customFormat="1" ht="30" customHeight="1"/>
    <row r="22" spans="2:10" s="26" customFormat="1" ht="30" customHeight="1"/>
    <row r="23" spans="2:10" s="26" customFormat="1" ht="30" customHeight="1"/>
    <row r="24" spans="2:10" s="26" customFormat="1" ht="30" customHeight="1"/>
    <row r="25" spans="2:10" s="26" customFormat="1" ht="37.5" customHeight="1"/>
    <row r="26" spans="2:10" s="26" customFormat="1" ht="30" customHeight="1"/>
    <row r="27" spans="2:10" s="26" customFormat="1" ht="30" customHeight="1"/>
    <row r="28" spans="2:10" s="26" customFormat="1" ht="30" customHeight="1"/>
    <row r="29" spans="2:10" s="26" customFormat="1" ht="30" customHeight="1"/>
    <row r="30" spans="2:10" s="26" customFormat="1" ht="30" customHeight="1"/>
    <row r="31" spans="2:10" s="26" customFormat="1" ht="30" customHeight="1"/>
    <row r="32" spans="2:10" s="26" customFormat="1" ht="30" customHeight="1"/>
    <row r="33" s="26" customFormat="1" ht="30" customHeight="1"/>
    <row r="34" s="26" customFormat="1" ht="30" customHeight="1"/>
    <row r="35" s="26" customFormat="1" ht="30" customHeight="1"/>
    <row r="36" s="26" customFormat="1" ht="37.5" customHeight="1"/>
    <row r="37" s="26" customFormat="1"/>
    <row r="38" s="26" customFormat="1"/>
    <row r="39" s="26" customFormat="1"/>
    <row r="40" s="26" customFormat="1"/>
    <row r="41" s="26" customFormat="1"/>
    <row r="42" s="26" customFormat="1"/>
    <row r="43" s="26" customFormat="1"/>
    <row r="44" s="26" customFormat="1"/>
    <row r="45" s="26" customFormat="1"/>
    <row r="46" s="26" customFormat="1"/>
    <row r="47" s="26" customFormat="1"/>
    <row r="48" s="26" customFormat="1"/>
    <row r="49" spans="9:9" s="26" customFormat="1"/>
    <row r="50" spans="9:9" s="26" customFormat="1"/>
    <row r="51" spans="9:9" s="26" customFormat="1"/>
    <row r="52" spans="9:9" s="26" customFormat="1"/>
    <row r="53" spans="9:9" s="26" customFormat="1"/>
    <row r="54" spans="9:9" s="26" customFormat="1"/>
    <row r="55" spans="9:9" s="26" customFormat="1"/>
    <row r="56" spans="9:9" s="26" customFormat="1"/>
    <row r="57" spans="9:9" s="26" customFormat="1"/>
    <row r="58" spans="9:9" s="26" customFormat="1"/>
    <row r="59" spans="9:9" s="26" customFormat="1"/>
    <row r="60" spans="9:9" s="26" customFormat="1"/>
    <row r="61" spans="9:9" s="26" customFormat="1"/>
    <row r="62" spans="9:9" s="26" customFormat="1"/>
    <row r="63" spans="9:9" s="26" customFormat="1"/>
    <row r="64" spans="9:9">
      <c r="I64" s="5"/>
    </row>
    <row r="65" spans="9:9">
      <c r="I65" s="5"/>
    </row>
    <row r="66" spans="9:9">
      <c r="I66" s="5"/>
    </row>
    <row r="67" spans="9:9">
      <c r="I67" s="5"/>
    </row>
    <row r="68" spans="9:9">
      <c r="I68" s="5"/>
    </row>
    <row r="69" spans="9:9">
      <c r="I69" s="5"/>
    </row>
    <row r="70" spans="9:9">
      <c r="I70" s="5"/>
    </row>
    <row r="71" spans="9:9">
      <c r="I71" s="5"/>
    </row>
    <row r="72" spans="9:9">
      <c r="I72" s="5"/>
    </row>
    <row r="73" spans="9:9">
      <c r="I73" s="5"/>
    </row>
    <row r="74" spans="9:9">
      <c r="I74" s="5"/>
    </row>
    <row r="75" spans="9:9">
      <c r="I75" s="5"/>
    </row>
    <row r="76" spans="9:9">
      <c r="I76" s="5"/>
    </row>
    <row r="77" spans="9:9">
      <c r="I77" s="5"/>
    </row>
    <row r="78" spans="9:9">
      <c r="I78" s="5"/>
    </row>
    <row r="79" spans="9:9">
      <c r="I79" s="5"/>
    </row>
    <row r="80" spans="9:9">
      <c r="I80" s="5"/>
    </row>
    <row r="81" spans="9:9">
      <c r="I81" s="5"/>
    </row>
    <row r="82" spans="9:9">
      <c r="I82" s="5"/>
    </row>
    <row r="83" spans="9:9">
      <c r="I83" s="5"/>
    </row>
    <row r="84" spans="9:9">
      <c r="I84" s="5"/>
    </row>
    <row r="85" spans="9:9">
      <c r="I85" s="5"/>
    </row>
    <row r="86" spans="9:9">
      <c r="I86" s="5"/>
    </row>
    <row r="87" spans="9:9">
      <c r="I87" s="5"/>
    </row>
    <row r="88" spans="9:9">
      <c r="I88" s="5"/>
    </row>
    <row r="89" spans="9:9">
      <c r="I89" s="5"/>
    </row>
    <row r="90" spans="9:9">
      <c r="I90" s="5"/>
    </row>
    <row r="91" spans="9:9">
      <c r="I91" s="5"/>
    </row>
    <row r="92" spans="9:9">
      <c r="I92" s="5"/>
    </row>
    <row r="93" spans="9:9">
      <c r="I93" s="5"/>
    </row>
    <row r="94" spans="9:9">
      <c r="I94" s="5"/>
    </row>
    <row r="95" spans="9:9">
      <c r="I95" s="5"/>
    </row>
    <row r="96" spans="9:9">
      <c r="I96" s="5"/>
    </row>
  </sheetData>
  <sheetProtection algorithmName="SHA-512" hashValue="KVoyRSPCHkSaN2mujGm+T+kFRM4kNhkIaLewvlVAp0TIVt0iw109avdMl47CvTubBaxCMvnpg7M54kruzgNvQw==" saltValue="dekhUNSPQb46628+NEnN+A==" spinCount="100000" sheet="1"/>
  <mergeCells count="4">
    <mergeCell ref="G4:I4"/>
    <mergeCell ref="C4:E4"/>
    <mergeCell ref="B16:J17"/>
    <mergeCell ref="C10:E10"/>
  </mergeCells>
  <printOptions horizontalCentered="1"/>
  <pageMargins left="0.25" right="0.25" top="0.75" bottom="0.75" header="0.3" footer="0.3"/>
  <pageSetup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G91"/>
  <sheetViews>
    <sheetView showGridLines="0" tabSelected="1" view="pageBreakPreview" zoomScaleNormal="100" zoomScaleSheetLayoutView="100" workbookViewId="0">
      <selection activeCell="F17" sqref="F17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8.140625" style="5" customWidth="1"/>
    <col min="4" max="4" width="74" style="5" customWidth="1"/>
    <col min="5" max="5" width="19.42578125" style="5" customWidth="1"/>
    <col min="6" max="6" width="13.140625" style="6" customWidth="1"/>
    <col min="7" max="7" width="10.85546875" style="5"/>
    <col min="8" max="8" width="15.28515625" style="5" customWidth="1"/>
    <col min="9" max="16384" width="10.85546875" style="5"/>
  </cols>
  <sheetData>
    <row r="1" spans="2:7" ht="3" customHeight="1"/>
    <row r="2" spans="2:7" s="9" customFormat="1" ht="15" customHeight="1">
      <c r="D2" s="3"/>
      <c r="E2" s="3"/>
      <c r="F2" s="10"/>
    </row>
    <row r="3" spans="2:7" s="9" customFormat="1" ht="15" customHeight="1">
      <c r="C3" s="161" t="s">
        <v>120</v>
      </c>
      <c r="D3" s="161"/>
      <c r="E3" s="161"/>
      <c r="F3" s="161"/>
      <c r="G3" s="5"/>
    </row>
    <row r="4" spans="2:7" s="9" customFormat="1" ht="32.25" customHeight="1">
      <c r="C4" s="161"/>
      <c r="D4" s="161"/>
      <c r="E4" s="161"/>
      <c r="F4" s="161"/>
    </row>
    <row r="5" spans="2:7" ht="9" customHeight="1">
      <c r="C5" s="161"/>
      <c r="D5" s="161"/>
      <c r="E5" s="161"/>
      <c r="F5" s="161"/>
    </row>
    <row r="6" spans="2:7" ht="32.25" customHeight="1">
      <c r="C6" s="79" t="s">
        <v>0</v>
      </c>
      <c r="D6" s="83" t="s">
        <v>4</v>
      </c>
      <c r="E6" s="78" t="s">
        <v>107</v>
      </c>
      <c r="F6" s="82" t="s">
        <v>113</v>
      </c>
    </row>
    <row r="7" spans="2:7" ht="17.25" customHeight="1">
      <c r="C7" s="85">
        <v>3</v>
      </c>
      <c r="D7" s="117" t="s">
        <v>129</v>
      </c>
      <c r="E7" s="84">
        <v>183000</v>
      </c>
      <c r="F7" s="121" t="s">
        <v>133</v>
      </c>
    </row>
    <row r="8" spans="2:7" ht="17.25" customHeight="1">
      <c r="C8" s="85">
        <v>1</v>
      </c>
      <c r="D8" s="117" t="s">
        <v>127</v>
      </c>
      <c r="E8" s="84">
        <v>260400</v>
      </c>
      <c r="F8" s="121" t="s">
        <v>133</v>
      </c>
    </row>
    <row r="9" spans="2:7" ht="17.25" customHeight="1">
      <c r="C9" s="85">
        <v>2</v>
      </c>
      <c r="D9" s="117" t="s">
        <v>128</v>
      </c>
      <c r="E9" s="84">
        <v>270500</v>
      </c>
      <c r="F9" s="87">
        <v>3</v>
      </c>
    </row>
    <row r="10" spans="2:7" ht="5.25" customHeight="1" thickBot="1"/>
    <row r="11" spans="2:7" s="25" customFormat="1" ht="15" customHeight="1">
      <c r="B11" s="134" t="s">
        <v>106</v>
      </c>
      <c r="C11" s="135"/>
      <c r="D11" s="135"/>
      <c r="E11" s="135"/>
      <c r="F11" s="136"/>
    </row>
    <row r="12" spans="2:7" s="25" customFormat="1" ht="15.75" customHeight="1" thickBot="1">
      <c r="B12" s="137"/>
      <c r="C12" s="138"/>
      <c r="D12" s="138"/>
      <c r="E12" s="138"/>
      <c r="F12" s="139"/>
    </row>
    <row r="13" spans="2:7" s="26" customFormat="1" ht="30" customHeight="1"/>
    <row r="14" spans="2:7" s="26" customFormat="1" ht="30" customHeight="1"/>
    <row r="15" spans="2:7" s="26" customFormat="1" ht="42" customHeight="1"/>
    <row r="16" spans="2:7" s="26" customFormat="1" ht="30" customHeight="1"/>
    <row r="17" s="26" customFormat="1" ht="30" customHeight="1"/>
    <row r="18" s="26" customFormat="1" ht="30" customHeight="1"/>
    <row r="19" s="26" customFormat="1" ht="30" customHeight="1"/>
    <row r="20" s="26" customFormat="1" ht="37.5" customHeight="1"/>
    <row r="21" s="26" customFormat="1" ht="30" customHeight="1"/>
    <row r="22" s="26" customFormat="1" ht="30" customHeight="1"/>
    <row r="23" s="26" customFormat="1" ht="30" customHeight="1"/>
    <row r="24" s="26" customFormat="1" ht="30" customHeight="1"/>
    <row r="25" s="26" customFormat="1" ht="30" customHeight="1"/>
    <row r="26" s="26" customFormat="1" ht="30" customHeight="1"/>
    <row r="27" s="26" customFormat="1" ht="30" customHeight="1"/>
    <row r="28" s="26" customFormat="1" ht="30" customHeight="1"/>
    <row r="29" s="26" customFormat="1" ht="30" customHeight="1"/>
    <row r="30" s="26" customFormat="1" ht="30" customHeight="1"/>
    <row r="31" s="26" customFormat="1" ht="37.5" customHeight="1"/>
    <row r="32" s="26" customFormat="1"/>
    <row r="33" s="26" customFormat="1"/>
    <row r="34" s="26" customFormat="1"/>
    <row r="35" s="26" customFormat="1"/>
    <row r="36" s="26" customFormat="1"/>
    <row r="37" s="26" customFormat="1"/>
    <row r="38" s="26" customFormat="1"/>
    <row r="39" s="26" customFormat="1"/>
    <row r="40" s="26" customFormat="1"/>
    <row r="41" s="26" customFormat="1"/>
    <row r="42" s="26" customFormat="1"/>
    <row r="43" s="26" customFormat="1"/>
    <row r="44" s="26" customFormat="1"/>
    <row r="45" s="26" customFormat="1"/>
    <row r="46" s="26" customFormat="1"/>
    <row r="47" s="26" customFormat="1"/>
    <row r="48" s="26" customFormat="1"/>
    <row r="49" spans="6:6" s="26" customFormat="1"/>
    <row r="50" spans="6:6" s="26" customFormat="1"/>
    <row r="51" spans="6:6" s="26" customFormat="1"/>
    <row r="52" spans="6:6" s="26" customFormat="1"/>
    <row r="53" spans="6:6" s="26" customFormat="1"/>
    <row r="54" spans="6:6" s="26" customFormat="1"/>
    <row r="55" spans="6:6" s="26" customFormat="1"/>
    <row r="56" spans="6:6" s="26" customFormat="1"/>
    <row r="57" spans="6:6" s="26" customFormat="1"/>
    <row r="58" spans="6:6" s="26" customFormat="1"/>
    <row r="59" spans="6:6">
      <c r="F59" s="5"/>
    </row>
    <row r="60" spans="6:6">
      <c r="F60" s="5"/>
    </row>
    <row r="61" spans="6:6">
      <c r="F61" s="5"/>
    </row>
    <row r="62" spans="6:6">
      <c r="F62" s="5"/>
    </row>
    <row r="63" spans="6:6">
      <c r="F63" s="5"/>
    </row>
    <row r="64" spans="6:6">
      <c r="F64" s="5"/>
    </row>
    <row r="65" spans="6:6">
      <c r="F65" s="5"/>
    </row>
    <row r="66" spans="6:6">
      <c r="F66" s="5"/>
    </row>
    <row r="67" spans="6:6">
      <c r="F67" s="5"/>
    </row>
    <row r="68" spans="6:6">
      <c r="F68" s="5"/>
    </row>
    <row r="69" spans="6:6">
      <c r="F69" s="5"/>
    </row>
    <row r="70" spans="6:6">
      <c r="F70" s="5"/>
    </row>
    <row r="71" spans="6:6">
      <c r="F71" s="5"/>
    </row>
    <row r="72" spans="6:6">
      <c r="F72" s="5"/>
    </row>
    <row r="73" spans="6:6">
      <c r="F73" s="5"/>
    </row>
    <row r="74" spans="6:6">
      <c r="F74" s="5"/>
    </row>
    <row r="75" spans="6:6">
      <c r="F75" s="5"/>
    </row>
    <row r="76" spans="6:6">
      <c r="F76" s="5"/>
    </row>
    <row r="77" spans="6:6">
      <c r="F77" s="5"/>
    </row>
    <row r="78" spans="6:6">
      <c r="F78" s="5"/>
    </row>
    <row r="79" spans="6:6">
      <c r="F79" s="5"/>
    </row>
    <row r="80" spans="6:6">
      <c r="F80" s="5"/>
    </row>
    <row r="81" spans="6:6">
      <c r="F81" s="5"/>
    </row>
    <row r="82" spans="6:6">
      <c r="F82" s="5"/>
    </row>
    <row r="83" spans="6:6">
      <c r="F83" s="5"/>
    </row>
    <row r="84" spans="6:6">
      <c r="F84" s="5"/>
    </row>
    <row r="85" spans="6:6">
      <c r="F85" s="5"/>
    </row>
    <row r="86" spans="6:6">
      <c r="F86" s="5"/>
    </row>
    <row r="87" spans="6:6">
      <c r="F87" s="5"/>
    </row>
    <row r="88" spans="6:6">
      <c r="F88" s="5"/>
    </row>
    <row r="89" spans="6:6">
      <c r="F89" s="5"/>
    </row>
    <row r="90" spans="6:6">
      <c r="F90" s="5"/>
    </row>
    <row r="91" spans="6:6">
      <c r="F91" s="5"/>
    </row>
  </sheetData>
  <sheetProtection algorithmName="SHA-512" hashValue="5Lag0M6XVvjXmdwxsXi8XRoshJ7hodSQiuTgiRH3B4SQeu+j8u12gyFFYNlS8nhS5QLIh5oLWsUYD3Z+wzOIXA==" saltValue="Lntr24Sj8z5uIV8jxulS4Q==" spinCount="100000" sheet="1"/>
  <sortState ref="C7:E9">
    <sortCondition ref="E7:E9"/>
  </sortState>
  <mergeCells count="2">
    <mergeCell ref="B11:F12"/>
    <mergeCell ref="C3:F5"/>
  </mergeCells>
  <printOptions horizontalCentered="1"/>
  <pageMargins left="0.25" right="0.25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showGridLines="0" workbookViewId="0">
      <selection activeCell="F20" sqref="F20"/>
    </sheetView>
  </sheetViews>
  <sheetFormatPr baseColWidth="10" defaultRowHeight="15"/>
  <cols>
    <col min="1" max="1" width="3.42578125" customWidth="1"/>
    <col min="2" max="2" width="7" customWidth="1"/>
    <col min="3" max="3" width="48.140625" customWidth="1"/>
    <col min="4" max="4" width="13.7109375" style="44" customWidth="1"/>
    <col min="5" max="5" width="14.28515625" style="44" customWidth="1"/>
    <col min="6" max="6" width="11.42578125" style="45"/>
  </cols>
  <sheetData>
    <row r="2" spans="2:6" ht="15.75" thickBot="1">
      <c r="B2" s="162" t="s">
        <v>94</v>
      </c>
      <c r="C2" s="162"/>
      <c r="D2" s="162"/>
      <c r="E2" s="162"/>
      <c r="F2" s="162"/>
    </row>
    <row r="3" spans="2:6" ht="25.5" customHeight="1" thickBot="1">
      <c r="B3" s="55" t="s">
        <v>95</v>
      </c>
      <c r="C3" s="67" t="s">
        <v>96</v>
      </c>
      <c r="D3" s="56" t="s">
        <v>97</v>
      </c>
      <c r="E3" s="57" t="s">
        <v>98</v>
      </c>
      <c r="F3" s="57" t="s">
        <v>99</v>
      </c>
    </row>
    <row r="4" spans="2:6" ht="23.25" customHeight="1">
      <c r="B4" s="63">
        <v>1</v>
      </c>
      <c r="C4" s="66" t="s">
        <v>103</v>
      </c>
      <c r="D4" s="54">
        <v>71900</v>
      </c>
      <c r="E4" s="59">
        <f>D4-D$10</f>
        <v>88019.057076769095</v>
      </c>
      <c r="F4" s="46"/>
    </row>
    <row r="5" spans="2:6" ht="15" customHeight="1">
      <c r="B5" s="64">
        <v>2</v>
      </c>
      <c r="C5" s="36" t="s">
        <v>104</v>
      </c>
      <c r="D5" s="48">
        <v>20437</v>
      </c>
      <c r="E5" s="58">
        <f>D5-D$10</f>
        <v>36556.057076769095</v>
      </c>
      <c r="F5" s="47"/>
    </row>
    <row r="6" spans="2:6" ht="15" customHeight="1" thickBot="1">
      <c r="B6" s="65">
        <v>3</v>
      </c>
      <c r="C6" s="68" t="s">
        <v>105</v>
      </c>
      <c r="D6" s="60">
        <v>1194</v>
      </c>
      <c r="E6" s="61">
        <f>D6-D$10</f>
        <v>17313.057076769095</v>
      </c>
      <c r="F6" s="62"/>
    </row>
    <row r="7" spans="2:6">
      <c r="B7" s="45"/>
      <c r="C7" s="45"/>
      <c r="D7" s="45"/>
      <c r="E7" s="45"/>
      <c r="F7" s="49"/>
    </row>
    <row r="8" spans="2:6">
      <c r="C8" s="50" t="s">
        <v>100</v>
      </c>
      <c r="D8" s="51">
        <f>MEDIAN(D4:D6)</f>
        <v>20437</v>
      </c>
    </row>
    <row r="9" spans="2:6">
      <c r="C9" s="50" t="s">
        <v>101</v>
      </c>
      <c r="D9" s="51">
        <f>STDEV(D4:D6)</f>
        <v>36556.057076769095</v>
      </c>
    </row>
    <row r="10" spans="2:6" ht="15.75" thickBot="1">
      <c r="C10" s="52" t="s">
        <v>102</v>
      </c>
      <c r="D10" s="53">
        <f>+D8-D9</f>
        <v>-16119.057076769095</v>
      </c>
    </row>
  </sheetData>
  <sortState ref="B3:F8">
    <sortCondition descending="1" ref="D3:D8"/>
  </sortState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Oferta Economica</vt:lpstr>
      <vt:lpstr>E. Economica _ MC N°12</vt:lpstr>
      <vt:lpstr>Descuento Logrado X Propuesta </vt:lpstr>
      <vt:lpstr>Orde de Elegibilidad</vt:lpstr>
      <vt:lpstr>Precios Artificialmente  Bajos </vt:lpstr>
      <vt:lpstr>'Descuento Logrado X Propuesta '!Área_de_impresión</vt:lpstr>
      <vt:lpstr>'Oferta Economica'!Área_de_impresión</vt:lpstr>
      <vt:lpstr>'Orde de Elegibilidad'!Área_de_impresión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Bello Solano</dc:creator>
  <cp:lastModifiedBy>familiar</cp:lastModifiedBy>
  <cp:lastPrinted>2021-06-23T00:19:23Z</cp:lastPrinted>
  <dcterms:created xsi:type="dcterms:W3CDTF">2016-10-19T19:18:47Z</dcterms:created>
  <dcterms:modified xsi:type="dcterms:W3CDTF">2024-08-26T21:51:56Z</dcterms:modified>
</cp:coreProperties>
</file>