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Asus\Desktop\ICANH\Bienestar\Evaluación\DEFINITIVA\"/>
    </mc:Choice>
  </mc:AlternateContent>
  <xr:revisionPtr revIDLastSave="0" documentId="13_ncr:1_{D77CF9E8-1A8D-44F3-828F-A99B3A3B24FD}" xr6:coauthVersionLast="47" xr6:coauthVersionMax="47" xr10:uidLastSave="{00000000-0000-0000-0000-000000000000}"/>
  <bookViews>
    <workbookView xWindow="-108" yWindow="-108" windowWidth="23256" windowHeight="12576" tabRatio="887" firstSheet="2" activeTab="8" xr2:uid="{00000000-000D-0000-FFFF-FFFF00000000}"/>
  </bookViews>
  <sheets>
    <sheet name="OFERTA ECONÓMICA" sheetId="2" state="hidden" r:id="rId1"/>
    <sheet name="Ofertas Recibidas" sheetId="4" r:id="rId2"/>
    <sheet name="Posiciones" sheetId="14" r:id="rId3"/>
    <sheet name="Precios Artif Bajos" sheetId="15" r:id="rId4"/>
    <sheet name="Puntajes" sheetId="20" r:id="rId5"/>
    <sheet name="1. CONTINENTAL EXPERIENCES SAS" sheetId="16" r:id="rId6"/>
    <sheet name="2. INDUHOTEL SAS" sheetId="17" r:id="rId7"/>
    <sheet name="3. ESTRATEGIA Y LOGISTICA DE EV" sheetId="18" r:id="rId8"/>
    <sheet name="4. B2 NETWORKS SAS" sheetId="19"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_1__123Graph_Aｸﾞﾗﾌ_7" localSheetId="5" hidden="1">#REF!</definedName>
    <definedName name="_1__123Graph_Aｸﾞﾗﾌ_7" localSheetId="6" hidden="1">#REF!</definedName>
    <definedName name="_1__123Graph_Aｸﾞﾗﾌ_7" localSheetId="7" hidden="1">#REF!</definedName>
    <definedName name="_1__123Graph_Aｸﾞﾗﾌ_7" localSheetId="8" hidden="1">#REF!</definedName>
    <definedName name="_1__123Graph_Aｸﾞﾗﾌ_7" hidden="1">#REF!</definedName>
    <definedName name="_112233" localSheetId="5" hidden="1">#REF!</definedName>
    <definedName name="_112233" localSheetId="6" hidden="1">#REF!</definedName>
    <definedName name="_112233" localSheetId="7" hidden="1">#REF!</definedName>
    <definedName name="_112233" localSheetId="8" hidden="1">#REF!</definedName>
    <definedName name="_112233" hidden="1">#REF!</definedName>
    <definedName name="_112277" hidden="1">#REF!</definedName>
    <definedName name="_12__123Graph_BCHART_5" hidden="1">[1]MEX95IB!#REF!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localSheetId="5" hidden="1">{0,#N/A,FALSE,0;0,#N/A,FALSE,0;0,#N/A,FALSE,0;0,#N/A,FALSE,0;0,#N/A,FALSE,0;0,#N/A,FALSE,0}</definedName>
    <definedName name="_456" localSheetId="6" hidden="1">{0,#N/A,FALSE,0;0,#N/A,FALSE,0;0,#N/A,FALSE,0;0,#N/A,FALSE,0;0,#N/A,FALSE,0;0,#N/A,FALSE,0}</definedName>
    <definedName name="_456" localSheetId="7" hidden="1">{0,#N/A,FALSE,0;0,#N/A,FALSE,0;0,#N/A,FALSE,0;0,#N/A,FALSE,0;0,#N/A,FALSE,0;0,#N/A,FALSE,0}</definedName>
    <definedName name="_456" localSheetId="8" hidden="1">{0,#N/A,FALSE,0;0,#N/A,FALSE,0;0,#N/A,FALSE,0;0,#N/A,FALSE,0;0,#N/A,FALSE,0;0,#N/A,FALSE,0}</definedName>
    <definedName name="_456" hidden="1">{0,#N/A,FALSE,0;0,#N/A,FALSE,0;0,#N/A,FALSE,0;0,#N/A,FALSE,0;0,#N/A,FALSE,0;0,#N/A,FALSE,0}</definedName>
    <definedName name="_Fill" hidden="1">#REF!</definedName>
    <definedName name="_xlnm._FilterDatabase" localSheetId="5" hidden="1">#REF!</definedName>
    <definedName name="_xlnm._FilterDatabase" localSheetId="6" hidden="1">#REF!</definedName>
    <definedName name="_xlnm._FilterDatabase" localSheetId="7" hidden="1">#REF!</definedName>
    <definedName name="_xlnm._FilterDatabase" localSheetId="8" hidden="1">#REF!</definedName>
    <definedName name="_xlnm._FilterDatabase" localSheetId="2" hidden="1">Posiciones!$A$7:$E$7</definedName>
    <definedName name="_xlnm._FilterDatabase" localSheetId="3" hidden="1">'Precios Artif Bajos'!$B$18:$D$18</definedName>
    <definedName name="_xlnm._FilterDatabase" localSheetId="4" hidden="1">Puntajes!$B$12:$F$12</definedName>
    <definedName name="_xlnm._FilterDatabase" hidden="1">#REF!</definedName>
    <definedName name="_NDC1" localSheetId="5" hidden="1">{"'内訳表'!$B$2:$N$64"}</definedName>
    <definedName name="_NDC1" localSheetId="6" hidden="1">{"'内訳表'!$B$2:$N$64"}</definedName>
    <definedName name="_NDC1" localSheetId="7" hidden="1">{"'内訳表'!$B$2:$N$64"}</definedName>
    <definedName name="_NDC1" localSheetId="8" hidden="1">{"'内訳表'!$B$2:$N$64"}</definedName>
    <definedName name="_NDC1" hidden="1">{"'内訳表'!$B$2:$N$64"}</definedName>
    <definedName name="_Order1" hidden="1">0</definedName>
    <definedName name="_Order2" hidden="1">255</definedName>
    <definedName name="_r3d" localSheetId="5" hidden="1">{#N/A,#N/A,FALSE,"POLONNA 8";#N/A,#N/A,FALSE,"POLONNA 7";#N/A,#N/A,FALSE,"POLONNA 6";#N/A,#N/A,FALSE,"POLONNA 5 ";#N/A,#N/A,FALSE,"POLONNA 3";#N/A,#N/A,FALSE,"POLONNA 4";#N/A,#N/A,FALSE,"POLONNA 2";#N/A,#N/A,FALSE,"POLONNA 1"}</definedName>
    <definedName name="_r3d" localSheetId="6" hidden="1">{#N/A,#N/A,FALSE,"POLONNA 8";#N/A,#N/A,FALSE,"POLONNA 7";#N/A,#N/A,FALSE,"POLONNA 6";#N/A,#N/A,FALSE,"POLONNA 5 ";#N/A,#N/A,FALSE,"POLONNA 3";#N/A,#N/A,FALSE,"POLONNA 4";#N/A,#N/A,FALSE,"POLONNA 2";#N/A,#N/A,FALSE,"POLONNA 1"}</definedName>
    <definedName name="_r3d" localSheetId="7" hidden="1">{#N/A,#N/A,FALSE,"POLONNA 8";#N/A,#N/A,FALSE,"POLONNA 7";#N/A,#N/A,FALSE,"POLONNA 6";#N/A,#N/A,FALSE,"POLONNA 5 ";#N/A,#N/A,FALSE,"POLONNA 3";#N/A,#N/A,FALSE,"POLONNA 4";#N/A,#N/A,FALSE,"POLONNA 2";#N/A,#N/A,FALSE,"POLONNA 1"}</definedName>
    <definedName name="_r3d" localSheetId="8"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5" hidden="1">#REF!</definedName>
    <definedName name="aaaa" localSheetId="6" hidden="1">#REF!</definedName>
    <definedName name="aaaa" localSheetId="7" hidden="1">#REF!</definedName>
    <definedName name="aaaa" localSheetId="8" hidden="1">#REF!</definedName>
    <definedName name="aaaa" hidden="1">#REF!</definedName>
    <definedName name="ABF" localSheetId="5" hidden="1">#REF!</definedName>
    <definedName name="ABF" localSheetId="6" hidden="1">#REF!</definedName>
    <definedName name="ABF" localSheetId="7" hidden="1">#REF!</definedName>
    <definedName name="ABF" localSheetId="8" hidden="1">#REF!</definedName>
    <definedName name="ABF" hidden="1">#REF!</definedName>
    <definedName name="AccessDatabase" hidden="1">"C:\My Documents\New MMR\INPUT.mdb"</definedName>
    <definedName name="ACCV" hidden="1">#REF!</definedName>
    <definedName name="ADSF" hidden="1">#REF!</definedName>
    <definedName name="afdgbva" localSheetId="5" hidden="1">{#N/A,#N/A,TRUE,"Report"}</definedName>
    <definedName name="afdgbva" localSheetId="6" hidden="1">{#N/A,#N/A,TRUE,"Report"}</definedName>
    <definedName name="afdgbva" localSheetId="7" hidden="1">{#N/A,#N/A,TRUE,"Report"}</definedName>
    <definedName name="afdgbva" localSheetId="8" hidden="1">{#N/A,#N/A,TRUE,"Report"}</definedName>
    <definedName name="afdgbva" hidden="1">{#N/A,#N/A,TRUE,"Report"}</definedName>
    <definedName name="aga" localSheetId="5" hidden="1">{#N/A,#N/A,TRUE,"Report"}</definedName>
    <definedName name="aga" localSheetId="6" hidden="1">{#N/A,#N/A,TRUE,"Report"}</definedName>
    <definedName name="aga" localSheetId="7" hidden="1">{#N/A,#N/A,TRUE,"Report"}</definedName>
    <definedName name="aga" localSheetId="8" hidden="1">{#N/A,#N/A,TRUE,"Report"}</definedName>
    <definedName name="aga" hidden="1">{#N/A,#N/A,TRUE,"Report"}</definedName>
    <definedName name="AGHFD" hidden="1">#REF!</definedName>
    <definedName name="ALMUERZO">'[3]Resumen Preparaciones'!$C$52:$C$113</definedName>
    <definedName name="almuerzocena">'[3]Resumen Preparaciones'!$C$52:$C$141</definedName>
    <definedName name="año1">[2]CONFIGURACIÓN!$F$9</definedName>
    <definedName name="APLICA" localSheetId="5">#REF!</definedName>
    <definedName name="APLICA" localSheetId="6">#REF!</definedName>
    <definedName name="APLICA" localSheetId="7">#REF!</definedName>
    <definedName name="APLICA" localSheetId="8">#REF!</definedName>
    <definedName name="APLICA">#REF!</definedName>
    <definedName name="APLICA." localSheetId="5">#REF!</definedName>
    <definedName name="APLICA." localSheetId="6">#REF!</definedName>
    <definedName name="APLICA." localSheetId="7">#REF!</definedName>
    <definedName name="APLICA." localSheetId="8">#REF!</definedName>
    <definedName name="APLICA.">#REF!</definedName>
    <definedName name="_xlnm.Print_Area" localSheetId="5">'1. CONTINENTAL EXPERIENCES SAS'!$A$1:$Q$43</definedName>
    <definedName name="_xlnm.Print_Area" localSheetId="6">'2. INDUHOTEL SAS'!$A$1:$Q$45</definedName>
    <definedName name="_xlnm.Print_Area" localSheetId="7">'3. ESTRATEGIA Y LOGISTICA DE EV'!$A$1:$Q$82</definedName>
    <definedName name="_xlnm.Print_Area" localSheetId="8">'4. B2 NETWORKS SAS'!$A$1:$Q$44</definedName>
    <definedName name="_xlnm.Print_Area" localSheetId="0">'OFERTA ECONÓMICA'!$A$1:$K$32</definedName>
    <definedName name="ATGHH" localSheetId="5" hidden="1">#REF!</definedName>
    <definedName name="ATGHH" localSheetId="6" hidden="1">#REF!</definedName>
    <definedName name="ATGHH" localSheetId="7" hidden="1">#REF!</definedName>
    <definedName name="ATGHH" localSheetId="8" hidden="1">#REF!</definedName>
    <definedName name="ATGHH" hidden="1">#REF!</definedName>
    <definedName name="AVBC" localSheetId="5" hidden="1">#REF!</definedName>
    <definedName name="AVBC" localSheetId="6" hidden="1">#REF!</definedName>
    <definedName name="AVBC" localSheetId="7" hidden="1">#REF!</definedName>
    <definedName name="AVBC" localSheetId="8" hidden="1">#REF!</definedName>
    <definedName name="AVBC" hidden="1">#REF!</definedName>
    <definedName name="AXCC" localSheetId="5" hidden="1">#REF!</definedName>
    <definedName name="AXCC" localSheetId="6" hidden="1">#REF!</definedName>
    <definedName name="AXCC" localSheetId="7" hidden="1">#REF!</definedName>
    <definedName name="AXCC" localSheetId="8" hidden="1">#REF!</definedName>
    <definedName name="AXCC" hidden="1">#REF!</definedName>
    <definedName name="AXX" hidden="1">#REF!</definedName>
    <definedName name="Aグラフ" hidden="1">#REF!</definedName>
    <definedName name="badb" localSheetId="5" hidden="1">{"MG-2002-F1",#N/A,FALSE,"PPU-Telemig";"MG-2002-F2",#N/A,FALSE,"PPU-Telemig";"MG-2002-F3",#N/A,FALSE,"PPU-Telemig";"MG-2002-F4",#N/A,FALSE,"PPU-Telemig";"MG-2003-F1",#N/A,FALSE,"PPU-Telemig";"MG-2004-F1",#N/A,FALSE,"PPU-Telemig"}</definedName>
    <definedName name="badb" localSheetId="6" hidden="1">{"MG-2002-F1",#N/A,FALSE,"PPU-Telemig";"MG-2002-F2",#N/A,FALSE,"PPU-Telemig";"MG-2002-F3",#N/A,FALSE,"PPU-Telemig";"MG-2002-F4",#N/A,FALSE,"PPU-Telemig";"MG-2003-F1",#N/A,FALSE,"PPU-Telemig";"MG-2004-F1",#N/A,FALSE,"PPU-Telemig"}</definedName>
    <definedName name="badb" localSheetId="7" hidden="1">{"MG-2002-F1",#N/A,FALSE,"PPU-Telemig";"MG-2002-F2",#N/A,FALSE,"PPU-Telemig";"MG-2002-F3",#N/A,FALSE,"PPU-Telemig";"MG-2002-F4",#N/A,FALSE,"PPU-Telemig";"MG-2003-F1",#N/A,FALSE,"PPU-Telemig";"MG-2004-F1",#N/A,FALSE,"PPU-Telemig"}</definedName>
    <definedName name="badb" localSheetId="8"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 localSheetId="8">[4]lista!$A$11:$A$13</definedName>
    <definedName name="bbb">[5]lista!$A$11:$A$13</definedName>
    <definedName name="bn" localSheetId="5" hidden="1">{"'内訳表'!$B$2:$N$64"}</definedName>
    <definedName name="bn" localSheetId="6" hidden="1">{"'内訳表'!$B$2:$N$64"}</definedName>
    <definedName name="bn" localSheetId="7" hidden="1">{"'内訳表'!$B$2:$N$64"}</definedName>
    <definedName name="bn" localSheetId="8" hidden="1">{"'内訳表'!$B$2:$N$64"}</definedName>
    <definedName name="bn" hidden="1">{"'内訳表'!$B$2:$N$64"}</definedName>
    <definedName name="Ｂグラフ" hidden="1">#REF!</definedName>
    <definedName name="CALENDARIO">[2]CALENDARIO!$B$6:$H$161</definedName>
    <definedName name="Calidad">[6]PERSONAL!$P$58</definedName>
    <definedName name="Campamento">[6]PERSONAL!$P$122</definedName>
    <definedName name="Comercio">[7]OCULTAR!$F$14:$G$17</definedName>
    <definedName name="Ｃグラフ" localSheetId="5" hidden="1">#REF!</definedName>
    <definedName name="Ｃグラフ" localSheetId="6" hidden="1">#REF!</definedName>
    <definedName name="Ｃグラフ" localSheetId="7" hidden="1">#REF!</definedName>
    <definedName name="Ｃグラフ" localSheetId="8" hidden="1">#REF!</definedName>
    <definedName name="Ｃグラフ" hidden="1">#REF!</definedName>
    <definedName name="dasd" localSheetId="5" hidden="1">#REF!</definedName>
    <definedName name="dasd" localSheetId="6" hidden="1">#REF!</definedName>
    <definedName name="dasd" localSheetId="7" hidden="1">#REF!</definedName>
    <definedName name="dasd" localSheetId="8" hidden="1">#REF!</definedName>
    <definedName name="dasd" hidden="1">#REF!</definedName>
    <definedName name="Decision" localSheetId="8">[4]lista!$A$6:$A$7</definedName>
    <definedName name="Decision">[5]lista!$A$6:$A$7</definedName>
    <definedName name="dependencia">'[8]Datos Inciales'!$B$5:$B$30</definedName>
    <definedName name="desayuno">'[3]Resumen Preparaciones'!$C$5:$C$50</definedName>
    <definedName name="DESAYUNOS">'[3]Resumen Preparaciones'!$C$5:$C$33</definedName>
    <definedName name="DFG" localSheetId="5" hidden="1">#REF!</definedName>
    <definedName name="DFG" localSheetId="6" hidden="1">#REF!</definedName>
    <definedName name="DFG" localSheetId="7" hidden="1">#REF!</definedName>
    <definedName name="DFG" localSheetId="8" hidden="1">#REF!</definedName>
    <definedName name="DFG" hidden="1">#REF!</definedName>
    <definedName name="dfgd56" localSheetId="5" hidden="1">{0,#N/A,FALSE,0;0,#N/A,FALSE,0;0,#N/A,FALSE,0;0,#N/A,FALSE,0;0,#N/A,FALSE,0;0,#N/A,FALSE,0}</definedName>
    <definedName name="dfgd56" localSheetId="6" hidden="1">{0,#N/A,FALSE,0;0,#N/A,FALSE,0;0,#N/A,FALSE,0;0,#N/A,FALSE,0;0,#N/A,FALSE,0;0,#N/A,FALSE,0}</definedName>
    <definedName name="dfgd56" localSheetId="7" hidden="1">{0,#N/A,FALSE,0;0,#N/A,FALSE,0;0,#N/A,FALSE,0;0,#N/A,FALSE,0;0,#N/A,FALSE,0;0,#N/A,FALSE,0}</definedName>
    <definedName name="dfgd56" localSheetId="8" hidden="1">{0,#N/A,FALSE,0;0,#N/A,FALSE,0;0,#N/A,FALSE,0;0,#N/A,FALSE,0;0,#N/A,FALSE,0;0,#N/A,FALSE,0}</definedName>
    <definedName name="dfgd56" hidden="1">{0,#N/A,FALSE,0;0,#N/A,FALSE,0;0,#N/A,FALSE,0;0,#N/A,FALSE,0;0,#N/A,FALSE,0;0,#N/A,FALSE,0}</definedName>
    <definedName name="DFGH" hidden="1">#REF!</definedName>
    <definedName name="DFSG" hidden="1">#REF!</definedName>
    <definedName name="dgb" localSheetId="5" hidden="1">{"'内訳表'!$B$2:$N$64"}</definedName>
    <definedName name="dgb" localSheetId="6" hidden="1">{"'内訳表'!$B$2:$N$64"}</definedName>
    <definedName name="dgb" localSheetId="7" hidden="1">{"'内訳表'!$B$2:$N$64"}</definedName>
    <definedName name="dgb" localSheetId="8" hidden="1">{"'内訳表'!$B$2:$N$64"}</definedName>
    <definedName name="dgb" hidden="1">{"'内訳表'!$B$2:$N$64"}</definedName>
    <definedName name="dhb" localSheetId="5" hidden="1">{"'内訳表'!$B$2:$N$64"}</definedName>
    <definedName name="dhb" localSheetId="6" hidden="1">{"'内訳表'!$B$2:$N$64"}</definedName>
    <definedName name="dhb" localSheetId="7" hidden="1">{"'内訳表'!$B$2:$N$64"}</definedName>
    <definedName name="dhb" localSheetId="8" hidden="1">{"'内訳表'!$B$2:$N$64"}</definedName>
    <definedName name="dhb" hidden="1">{"'内訳表'!$B$2:$N$64"}</definedName>
    <definedName name="dszgre" localSheetId="5" hidden="1">{"MG-2002-F1",#N/A,FALSE,"PPU-Telemig";"MG-2002-F2",#N/A,FALSE,"PPU-Telemig";"MG-2002-F3",#N/A,FALSE,"PPU-Telemig";"MG-2002-F4",#N/A,FALSE,"PPU-Telemig";"MG-2003-F1",#N/A,FALSE,"PPU-Telemig";"MG-2004-F1",#N/A,FALSE,"PPU-Telemig"}</definedName>
    <definedName name="dszgre" localSheetId="6" hidden="1">{"MG-2002-F1",#N/A,FALSE,"PPU-Telemig";"MG-2002-F2",#N/A,FALSE,"PPU-Telemig";"MG-2002-F3",#N/A,FALSE,"PPU-Telemig";"MG-2002-F4",#N/A,FALSE,"PPU-Telemig";"MG-2003-F1",#N/A,FALSE,"PPU-Telemig";"MG-2004-F1",#N/A,FALSE,"PPU-Telemig"}</definedName>
    <definedName name="dszgre" localSheetId="7" hidden="1">{"MG-2002-F1",#N/A,FALSE,"PPU-Telemig";"MG-2002-F2",#N/A,FALSE,"PPU-Telemig";"MG-2002-F3",#N/A,FALSE,"PPU-Telemig";"MG-2002-F4",#N/A,FALSE,"PPU-Telemig";"MG-2003-F1",#N/A,FALSE,"PPU-Telemig";"MG-2004-F1",#N/A,FALSE,"PPU-Telemig"}</definedName>
    <definedName name="dszgre" localSheetId="8"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5" hidden="1">{"MG-2002-F1",#N/A,FALSE,"PPU-Telemig";"MG-2002-F2",#N/A,FALSE,"PPU-Telemig";"MG-2002-F3",#N/A,FALSE,"PPU-Telemig";"MG-2002-F4",#N/A,FALSE,"PPU-Telemig";"MG-2003-F1",#N/A,FALSE,"PPU-Telemig";"MG-2004-F1",#N/A,FALSE,"PPU-Telemig"}</definedName>
    <definedName name="dxhm" localSheetId="6" hidden="1">{"MG-2002-F1",#N/A,FALSE,"PPU-Telemig";"MG-2002-F2",#N/A,FALSE,"PPU-Telemig";"MG-2002-F3",#N/A,FALSE,"PPU-Telemig";"MG-2002-F4",#N/A,FALSE,"PPU-Telemig";"MG-2003-F1",#N/A,FALSE,"PPU-Telemig";"MG-2004-F1",#N/A,FALSE,"PPU-Telemig"}</definedName>
    <definedName name="dxhm" localSheetId="7" hidden="1">{"MG-2002-F1",#N/A,FALSE,"PPU-Telemig";"MG-2002-F2",#N/A,FALSE,"PPU-Telemig";"MG-2002-F3",#N/A,FALSE,"PPU-Telemig";"MG-2002-F4",#N/A,FALSE,"PPU-Telemig";"MG-2003-F1",#N/A,FALSE,"PPU-Telemig";"MG-2004-F1",#N/A,FALSE,"PPU-Telemig"}</definedName>
    <definedName name="dxhm" localSheetId="8"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hidden="1">#REF!</definedName>
    <definedName name="eagrbve" localSheetId="5" hidden="1">{"'内訳表'!$B$2:$N$64"}</definedName>
    <definedName name="eagrbve" localSheetId="6" hidden="1">{"'内訳表'!$B$2:$N$64"}</definedName>
    <definedName name="eagrbve" localSheetId="7" hidden="1">{"'内訳表'!$B$2:$N$64"}</definedName>
    <definedName name="eagrbve" localSheetId="8" hidden="1">{"'内訳表'!$B$2:$N$64"}</definedName>
    <definedName name="eagrbve" hidden="1">{"'内訳表'!$B$2:$N$64"}</definedName>
    <definedName name="eargbwrg" localSheetId="5" hidden="1">{"'内訳表'!$B$2:$N$64"}</definedName>
    <definedName name="eargbwrg" localSheetId="6" hidden="1">{"'内訳表'!$B$2:$N$64"}</definedName>
    <definedName name="eargbwrg" localSheetId="7" hidden="1">{"'内訳表'!$B$2:$N$64"}</definedName>
    <definedName name="eargbwrg" localSheetId="8" hidden="1">{"'内訳表'!$B$2:$N$64"}</definedName>
    <definedName name="eargbwrg" hidden="1">{"'内訳表'!$B$2:$N$64"}</definedName>
    <definedName name="EE" localSheetId="5" hidden="1">{"MG-2002-F1",#N/A,FALSE,"PPU-Telemig";"MG-2002-F2",#N/A,FALSE,"PPU-Telemig";"MG-2002-F3",#N/A,FALSE,"PPU-Telemig";"MG-2002-F4",#N/A,FALSE,"PPU-Telemig";"MG-2003-F1",#N/A,FALSE,"PPU-Telemig";"MG-2004-F1",#N/A,FALSE,"PPU-Telemig"}</definedName>
    <definedName name="EE" localSheetId="6" hidden="1">{"MG-2002-F1",#N/A,FALSE,"PPU-Telemig";"MG-2002-F2",#N/A,FALSE,"PPU-Telemig";"MG-2002-F3",#N/A,FALSE,"PPU-Telemig";"MG-2002-F4",#N/A,FALSE,"PPU-Telemig";"MG-2003-F1",#N/A,FALSE,"PPU-Telemig";"MG-2004-F1",#N/A,FALSE,"PPU-Telemig"}</definedName>
    <definedName name="EE" localSheetId="7" hidden="1">{"MG-2002-F1",#N/A,FALSE,"PPU-Telemig";"MG-2002-F2",#N/A,FALSE,"PPU-Telemig";"MG-2002-F3",#N/A,FALSE,"PPU-Telemig";"MG-2002-F4",#N/A,FALSE,"PPU-Telemig";"MG-2003-F1",#N/A,FALSE,"PPU-Telemig";"MG-2004-F1",#N/A,FALSE,"PPU-Telemig"}</definedName>
    <definedName name="EE" localSheetId="8"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[6]PERSONAL!$P$100</definedName>
    <definedName name="Estrategia">[9]Tablas!$F$2:$F$34</definedName>
    <definedName name="ET" localSheetId="5" hidden="1">{"MG-2002-F1",#N/A,FALSE,"PPU-Telemig";"MG-2002-F2",#N/A,FALSE,"PPU-Telemig";"MG-2002-F3",#N/A,FALSE,"PPU-Telemig";"MG-2002-F4",#N/A,FALSE,"PPU-Telemig";"MG-2003-F1",#N/A,FALSE,"PPU-Telemig";"MG-2004-F1",#N/A,FALSE,"PPU-Telemig"}</definedName>
    <definedName name="ET" localSheetId="6" hidden="1">{"MG-2002-F1",#N/A,FALSE,"PPU-Telemig";"MG-2002-F2",#N/A,FALSE,"PPU-Telemig";"MG-2002-F3",#N/A,FALSE,"PPU-Telemig";"MG-2002-F4",#N/A,FALSE,"PPU-Telemig";"MG-2003-F1",#N/A,FALSE,"PPU-Telemig";"MG-2004-F1",#N/A,FALSE,"PPU-Telemig"}</definedName>
    <definedName name="ET" localSheetId="7" hidden="1">{"MG-2002-F1",#N/A,FALSE,"PPU-Telemig";"MG-2002-F2",#N/A,FALSE,"PPU-Telemig";"MG-2002-F3",#N/A,FALSE,"PPU-Telemig";"MG-2002-F4",#N/A,FALSE,"PPU-Telemig";"MG-2003-F1",#N/A,FALSE,"PPU-Telemig";"MG-2004-F1",#N/A,FALSE,"PPU-Telemig"}</definedName>
    <definedName name="ET" localSheetId="8"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5" hidden="1">#REF!</definedName>
    <definedName name="Ｅグラフ" localSheetId="6" hidden="1">#REF!</definedName>
    <definedName name="Ｅグラフ" localSheetId="7" hidden="1">#REF!</definedName>
    <definedName name="Ｅグラフ" localSheetId="8" hidden="1">#REF!</definedName>
    <definedName name="Ｅグラフ" hidden="1">#REF!</definedName>
    <definedName name="fbvdv" localSheetId="5" hidden="1">{"MG-2002-F1",#N/A,FALSE,"PPU-Telemig";"MG-2002-F2",#N/A,FALSE,"PPU-Telemig";"MG-2002-F3",#N/A,FALSE,"PPU-Telemig";"MG-2002-F4",#N/A,FALSE,"PPU-Telemig";"MG-2003-F1",#N/A,FALSE,"PPU-Telemig";"MG-2004-F1",#N/A,FALSE,"PPU-Telemig"}</definedName>
    <definedName name="fbvdv" localSheetId="6" hidden="1">{"MG-2002-F1",#N/A,FALSE,"PPU-Telemig";"MG-2002-F2",#N/A,FALSE,"PPU-Telemig";"MG-2002-F3",#N/A,FALSE,"PPU-Telemig";"MG-2002-F4",#N/A,FALSE,"PPU-Telemig";"MG-2003-F1",#N/A,FALSE,"PPU-Telemig";"MG-2004-F1",#N/A,FALSE,"PPU-Telemig"}</definedName>
    <definedName name="fbvdv" localSheetId="7" hidden="1">{"MG-2002-F1",#N/A,FALSE,"PPU-Telemig";"MG-2002-F2",#N/A,FALSE,"PPU-Telemig";"MG-2002-F3",#N/A,FALSE,"PPU-Telemig";"MG-2002-F4",#N/A,FALSE,"PPU-Telemig";"MG-2003-F1",#N/A,FALSE,"PPU-Telemig";"MG-2004-F1",#N/A,FALSE,"PPU-Telemig"}</definedName>
    <definedName name="fbvdv" localSheetId="8"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5" hidden="1">{"MG-2002-F1",#N/A,FALSE,"PPU-Telemig";"MG-2002-F2",#N/A,FALSE,"PPU-Telemig";"MG-2002-F3",#N/A,FALSE,"PPU-Telemig";"MG-2002-F4",#N/A,FALSE,"PPU-Telemig";"MG-2003-F1",#N/A,FALSE,"PPU-Telemig";"MG-2004-F1",#N/A,FALSE,"PPU-Telemig"}</definedName>
    <definedName name="fdfd" localSheetId="6" hidden="1">{"MG-2002-F1",#N/A,FALSE,"PPU-Telemig";"MG-2002-F2",#N/A,FALSE,"PPU-Telemig";"MG-2002-F3",#N/A,FALSE,"PPU-Telemig";"MG-2002-F4",#N/A,FALSE,"PPU-Telemig";"MG-2003-F1",#N/A,FALSE,"PPU-Telemig";"MG-2004-F1",#N/A,FALSE,"PPU-Telemig"}</definedName>
    <definedName name="fdfd" localSheetId="7" hidden="1">{"MG-2002-F1",#N/A,FALSE,"PPU-Telemig";"MG-2002-F2",#N/A,FALSE,"PPU-Telemig";"MG-2002-F3",#N/A,FALSE,"PPU-Telemig";"MG-2002-F4",#N/A,FALSE,"PPU-Telemig";"MG-2003-F1",#N/A,FALSE,"PPU-Telemig";"MG-2004-F1",#N/A,FALSE,"PPU-Telemig"}</definedName>
    <definedName name="fdfd" localSheetId="8"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hidden="1">#REF!</definedName>
    <definedName name="fecha_fin_servicio">[2]CONFIGURACIÓN!$C$10</definedName>
    <definedName name="fecha_inicio_servicio">[2]CONFIGURACIÓN!$C$9</definedName>
    <definedName name="ff" localSheetId="5" hidden="1">{#N/A,#N/A,TRUE,"Report"}</definedName>
    <definedName name="ff" localSheetId="6" hidden="1">{#N/A,#N/A,TRUE,"Report"}</definedName>
    <definedName name="ff" localSheetId="7" hidden="1">{#N/A,#N/A,TRUE,"Report"}</definedName>
    <definedName name="ff" localSheetId="8" hidden="1">{#N/A,#N/A,TRUE,"Report"}</definedName>
    <definedName name="ff" hidden="1">{#N/A,#N/A,TRUE,"Report"}</definedName>
    <definedName name="FFF" localSheetId="5" hidden="1">{"MG-2002-F1",#N/A,FALSE,"PPU-Telemig";"MG-2002-F2",#N/A,FALSE,"PPU-Telemig";"MG-2002-F3",#N/A,FALSE,"PPU-Telemig";"MG-2002-F4",#N/A,FALSE,"PPU-Telemig";"MG-2003-F1",#N/A,FALSE,"PPU-Telemig";"MG-2004-F1",#N/A,FALSE,"PPU-Telemig"}</definedName>
    <definedName name="FFF" localSheetId="6" hidden="1">{"MG-2002-F1",#N/A,FALSE,"PPU-Telemig";"MG-2002-F2",#N/A,FALSE,"PPU-Telemig";"MG-2002-F3",#N/A,FALSE,"PPU-Telemig";"MG-2002-F4",#N/A,FALSE,"PPU-Telemig";"MG-2003-F1",#N/A,FALSE,"PPU-Telemig";"MG-2004-F1",#N/A,FALSE,"PPU-Telemig"}</definedName>
    <definedName name="FFF" localSheetId="7" hidden="1">{"MG-2002-F1",#N/A,FALSE,"PPU-Telemig";"MG-2002-F2",#N/A,FALSE,"PPU-Telemig";"MG-2002-F3",#N/A,FALSE,"PPU-Telemig";"MG-2002-F4",#N/A,FALSE,"PPU-Telemig";"MG-2003-F1",#N/A,FALSE,"PPU-Telemig";"MG-2004-F1",#N/A,FALSE,"PPU-Telemig"}</definedName>
    <definedName name="FFF" localSheetId="8"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5" hidden="1">{"'内訳表'!$B$2:$N$64"}</definedName>
    <definedName name="fgsznzfd" localSheetId="6" hidden="1">{"'内訳表'!$B$2:$N$64"}</definedName>
    <definedName name="fgsznzfd" localSheetId="7" hidden="1">{"'内訳表'!$B$2:$N$64"}</definedName>
    <definedName name="fgsznzfd" localSheetId="8" hidden="1">{"'内訳表'!$B$2:$N$64"}</definedName>
    <definedName name="fgsznzfd" hidden="1">{"'内訳表'!$B$2:$N$64"}</definedName>
    <definedName name="fgxnbf" localSheetId="5" hidden="1">{"MG-2002-F1",#N/A,FALSE,"PPU-Telemig";"MG-2002-F2",#N/A,FALSE,"PPU-Telemig";"MG-2002-F3",#N/A,FALSE,"PPU-Telemig";"MG-2002-F4",#N/A,FALSE,"PPU-Telemig";"MG-2003-F1",#N/A,FALSE,"PPU-Telemig";"MG-2004-F1",#N/A,FALSE,"PPU-Telemig"}</definedName>
    <definedName name="fgxnbf" localSheetId="6" hidden="1">{"MG-2002-F1",#N/A,FALSE,"PPU-Telemig";"MG-2002-F2",#N/A,FALSE,"PPU-Telemig";"MG-2002-F3",#N/A,FALSE,"PPU-Telemig";"MG-2002-F4",#N/A,FALSE,"PPU-Telemig";"MG-2003-F1",#N/A,FALSE,"PPU-Telemig";"MG-2004-F1",#N/A,FALSE,"PPU-Telemig"}</definedName>
    <definedName name="fgxnbf" localSheetId="7" hidden="1">{"MG-2002-F1",#N/A,FALSE,"PPU-Telemig";"MG-2002-F2",#N/A,FALSE,"PPU-Telemig";"MG-2002-F3",#N/A,FALSE,"PPU-Telemig";"MG-2002-F4",#N/A,FALSE,"PPU-Telemig";"MG-2003-F1",#N/A,FALSE,"PPU-Telemig";"MG-2004-F1",#N/A,FALSE,"PPU-Telemig"}</definedName>
    <definedName name="fgxnbf" localSheetId="8"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5" hidden="1">{0,#N/A,FALSE,0;0,#N/A,FALSE,0;0,#N/A,FALSE,0;0,#N/A,FALSE,0;0,#N/A,FALSE,0;0,#N/A,FALSE,0}</definedName>
    <definedName name="FSDFSD" localSheetId="6" hidden="1">{0,#N/A,FALSE,0;0,#N/A,FALSE,0;0,#N/A,FALSE,0;0,#N/A,FALSE,0;0,#N/A,FALSE,0;0,#N/A,FALSE,0}</definedName>
    <definedName name="FSDFSD" localSheetId="7" hidden="1">{0,#N/A,FALSE,0;0,#N/A,FALSE,0;0,#N/A,FALSE,0;0,#N/A,FALSE,0;0,#N/A,FALSE,0;0,#N/A,FALSE,0}</definedName>
    <definedName name="FSDFSD" localSheetId="8" hidden="1">{0,#N/A,FALSE,0;0,#N/A,FALSE,0;0,#N/A,FALSE,0;0,#N/A,FALSE,0;0,#N/A,FALSE,0;0,#N/A,FALSE,0}</definedName>
    <definedName name="FSDFSD" hidden="1">{0,#N/A,FALSE,0;0,#N/A,FALSE,0;0,#N/A,FALSE,0;0,#N/A,FALSE,0;0,#N/A,FALSE,0;0,#N/A,FALSE,0}</definedName>
    <definedName name="fsmnfs" localSheetId="5" hidden="1">{"MG-2002-F1",#N/A,FALSE,"PPU-Telemig";"MG-2002-F2",#N/A,FALSE,"PPU-Telemig";"MG-2002-F3",#N/A,FALSE,"PPU-Telemig";"MG-2002-F4",#N/A,FALSE,"PPU-Telemig";"MG-2003-F1",#N/A,FALSE,"PPU-Telemig";"MG-2004-F1",#N/A,FALSE,"PPU-Telemig"}</definedName>
    <definedName name="fsmnfs" localSheetId="6" hidden="1">{"MG-2002-F1",#N/A,FALSE,"PPU-Telemig";"MG-2002-F2",#N/A,FALSE,"PPU-Telemig";"MG-2002-F3",#N/A,FALSE,"PPU-Telemig";"MG-2002-F4",#N/A,FALSE,"PPU-Telemig";"MG-2003-F1",#N/A,FALSE,"PPU-Telemig";"MG-2004-F1",#N/A,FALSE,"PPU-Telemig"}</definedName>
    <definedName name="fsmnfs" localSheetId="7" hidden="1">{"MG-2002-F1",#N/A,FALSE,"PPU-Telemig";"MG-2002-F2",#N/A,FALSE,"PPU-Telemig";"MG-2002-F3",#N/A,FALSE,"PPU-Telemig";"MG-2002-F4",#N/A,FALSE,"PPU-Telemig";"MG-2003-F1",#N/A,FALSE,"PPU-Telemig";"MG-2004-F1",#N/A,FALSE,"PPU-Telemig"}</definedName>
    <definedName name="fsmnfs" localSheetId="8"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[9]Tablas!$D$2:$D$10</definedName>
    <definedName name="FUENTES">'[8]Datos Inciales'!$B$40:$B$49</definedName>
    <definedName name="Ｆグラフ" localSheetId="5" hidden="1">#REF!</definedName>
    <definedName name="Ｆグラフ" localSheetId="6" hidden="1">#REF!</definedName>
    <definedName name="Ｆグラフ" localSheetId="7" hidden="1">#REF!</definedName>
    <definedName name="Ｆグラフ" localSheetId="8" hidden="1">#REF!</definedName>
    <definedName name="Ｆグラフ" hidden="1">#REF!</definedName>
    <definedName name="gbvREDSAb" localSheetId="5" hidden="1">{"MG-2002-F1",#N/A,FALSE,"PPU-Telemig";"MG-2002-F2",#N/A,FALSE,"PPU-Telemig";"MG-2002-F3",#N/A,FALSE,"PPU-Telemig";"MG-2002-F4",#N/A,FALSE,"PPU-Telemig";"MG-2003-F1",#N/A,FALSE,"PPU-Telemig";"MG-2004-F1",#N/A,FALSE,"PPU-Telemig"}</definedName>
    <definedName name="gbvREDSAb" localSheetId="6" hidden="1">{"MG-2002-F1",#N/A,FALSE,"PPU-Telemig";"MG-2002-F2",#N/A,FALSE,"PPU-Telemig";"MG-2002-F3",#N/A,FALSE,"PPU-Telemig";"MG-2002-F4",#N/A,FALSE,"PPU-Telemig";"MG-2003-F1",#N/A,FALSE,"PPU-Telemig";"MG-2004-F1",#N/A,FALSE,"PPU-Telemig"}</definedName>
    <definedName name="gbvREDSAb" localSheetId="7" hidden="1">{"MG-2002-F1",#N/A,FALSE,"PPU-Telemig";"MG-2002-F2",#N/A,FALSE,"PPU-Telemig";"MG-2002-F3",#N/A,FALSE,"PPU-Telemig";"MG-2002-F4",#N/A,FALSE,"PPU-Telemig";"MG-2003-F1",#N/A,FALSE,"PPU-Telemig";"MG-2004-F1",#N/A,FALSE,"PPU-Telemig"}</definedName>
    <definedName name="gbvREDSAb" localSheetId="8"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5" hidden="1">{"MG-2002-F1",#N/A,FALSE,"PPU-Telemig";"MG-2002-F2",#N/A,FALSE,"PPU-Telemig";"MG-2002-F3",#N/A,FALSE,"PPU-Telemig";"MG-2002-F4",#N/A,FALSE,"PPU-Telemig";"MG-2003-F1",#N/A,FALSE,"PPU-Telemig";"MG-2004-F1",#N/A,FALSE,"PPU-Telemig"}</definedName>
    <definedName name="geral" localSheetId="6" hidden="1">{"MG-2002-F1",#N/A,FALSE,"PPU-Telemig";"MG-2002-F2",#N/A,FALSE,"PPU-Telemig";"MG-2002-F3",#N/A,FALSE,"PPU-Telemig";"MG-2002-F4",#N/A,FALSE,"PPU-Telemig";"MG-2003-F1",#N/A,FALSE,"PPU-Telemig";"MG-2004-F1",#N/A,FALSE,"PPU-Telemig"}</definedName>
    <definedName name="geral" localSheetId="7" hidden="1">{"MG-2002-F1",#N/A,FALSE,"PPU-Telemig";"MG-2002-F2",#N/A,FALSE,"PPU-Telemig";"MG-2002-F3",#N/A,FALSE,"PPU-Telemig";"MG-2002-F4",#N/A,FALSE,"PPU-Telemig";"MG-2003-F1",#N/A,FALSE,"PPU-Telemig";"MG-2004-F1",#N/A,FALSE,"PPU-Telemig"}</definedName>
    <definedName name="geral" localSheetId="8"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hidden="1">#REF!</definedName>
    <definedName name="GRUPO">#REF!</definedName>
    <definedName name="hhjn" localSheetId="5" hidden="1">{"MG-2002-F1",#N/A,FALSE,"PPU-Telemig";"MG-2002-F2",#N/A,FALSE,"PPU-Telemig";"MG-2002-F3",#N/A,FALSE,"PPU-Telemig";"MG-2002-F4",#N/A,FALSE,"PPU-Telemig";"MG-2003-F1",#N/A,FALSE,"PPU-Telemig";"MG-2004-F1",#N/A,FALSE,"PPU-Telemig"}</definedName>
    <definedName name="hhjn" localSheetId="6" hidden="1">{"MG-2002-F1",#N/A,FALSE,"PPU-Telemig";"MG-2002-F2",#N/A,FALSE,"PPU-Telemig";"MG-2002-F3",#N/A,FALSE,"PPU-Telemig";"MG-2002-F4",#N/A,FALSE,"PPU-Telemig";"MG-2003-F1",#N/A,FALSE,"PPU-Telemig";"MG-2004-F1",#N/A,FALSE,"PPU-Telemig"}</definedName>
    <definedName name="hhjn" localSheetId="7" hidden="1">{"MG-2002-F1",#N/A,FALSE,"PPU-Telemig";"MG-2002-F2",#N/A,FALSE,"PPU-Telemig";"MG-2002-F3",#N/A,FALSE,"PPU-Telemig";"MG-2002-F4",#N/A,FALSE,"PPU-Telemig";"MG-2003-F1",#N/A,FALSE,"PPU-Telemig";"MG-2004-F1",#N/A,FALSE,"PPU-Telemig"}</definedName>
    <definedName name="hhjn" localSheetId="8"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7"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8"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5" hidden="1">{#N/A,#N/A,FALSE,"KEGELLE 1 (3)";#N/A,#N/A,FALSE,"KEGELLE 2 (3)";#N/A,#N/A,FALSE,"KEGELLE 3 (3)";#N/A,#N/A,FALSE,"KEGELLE 4 (3)";#N/A,#N/A,FALSE,"KEGELLE 5 (3)";#N/A,#N/A,FALSE,"KEGELLE 6 (3)";#N/A,#N/A,FALSE,"KEGELLE 7 (3)"}</definedName>
    <definedName name="hjm" localSheetId="6" hidden="1">{#N/A,#N/A,FALSE,"KEGELLE 1 (3)";#N/A,#N/A,FALSE,"KEGELLE 2 (3)";#N/A,#N/A,FALSE,"KEGELLE 3 (3)";#N/A,#N/A,FALSE,"KEGELLE 4 (3)";#N/A,#N/A,FALSE,"KEGELLE 5 (3)";#N/A,#N/A,FALSE,"KEGELLE 6 (3)";#N/A,#N/A,FALSE,"KEGELLE 7 (3)"}</definedName>
    <definedName name="hjm" localSheetId="7" hidden="1">{#N/A,#N/A,FALSE,"KEGELLE 1 (3)";#N/A,#N/A,FALSE,"KEGELLE 2 (3)";#N/A,#N/A,FALSE,"KEGELLE 3 (3)";#N/A,#N/A,FALSE,"KEGELLE 4 (3)";#N/A,#N/A,FALSE,"KEGELLE 5 (3)";#N/A,#N/A,FALSE,"KEGELLE 6 (3)";#N/A,#N/A,FALSE,"KEGELLE 7 (3)"}</definedName>
    <definedName name="hjm" localSheetId="8"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5" hidden="1">{#N/A,#N/A,FALSE,"KEGELLE 1 (2)";#N/A,#N/A,FALSE,"KEGELLE 2 (2)";#N/A,#N/A,FALSE,"KEGELLE 3 (2)";#N/A,#N/A,FALSE,"KEGELLE 4 (2)";#N/A,#N/A,FALSE,"KEGELLE 5 (2)";#N/A,#N/A,FALSE,"KEGELLE 6 (2)";#N/A,#N/A,FALSE,"KEGELLE 7 (2)"}</definedName>
    <definedName name="hjmhg" localSheetId="6" hidden="1">{#N/A,#N/A,FALSE,"KEGELLE 1 (2)";#N/A,#N/A,FALSE,"KEGELLE 2 (2)";#N/A,#N/A,FALSE,"KEGELLE 3 (2)";#N/A,#N/A,FALSE,"KEGELLE 4 (2)";#N/A,#N/A,FALSE,"KEGELLE 5 (2)";#N/A,#N/A,FALSE,"KEGELLE 6 (2)";#N/A,#N/A,FALSE,"KEGELLE 7 (2)"}</definedName>
    <definedName name="hjmhg" localSheetId="7" hidden="1">{#N/A,#N/A,FALSE,"KEGELLE 1 (2)";#N/A,#N/A,FALSE,"KEGELLE 2 (2)";#N/A,#N/A,FALSE,"KEGELLE 3 (2)";#N/A,#N/A,FALSE,"KEGELLE 4 (2)";#N/A,#N/A,FALSE,"KEGELLE 5 (2)";#N/A,#N/A,FALSE,"KEGELLE 6 (2)";#N/A,#N/A,FALSE,"KEGELLE 7 (2)"}</definedName>
    <definedName name="hjmhg" localSheetId="8"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5" hidden="1">{#N/A,#N/A,TRUE,"Report"}</definedName>
    <definedName name="hmstj" localSheetId="6" hidden="1">{#N/A,#N/A,TRUE,"Report"}</definedName>
    <definedName name="hmstj" localSheetId="7" hidden="1">{#N/A,#N/A,TRUE,"Report"}</definedName>
    <definedName name="hmstj" localSheetId="8" hidden="1">{#N/A,#N/A,TRUE,"Report"}</definedName>
    <definedName name="hmstj" hidden="1">{#N/A,#N/A,TRUE,"Report"}</definedName>
    <definedName name="hnfg" localSheetId="5" hidden="1">{"MG-2002-F1",#N/A,FALSE,"PPU-Telemig";"MG-2002-F2",#N/A,FALSE,"PPU-Telemig";"MG-2002-F3",#N/A,FALSE,"PPU-Telemig";"MG-2002-F4",#N/A,FALSE,"PPU-Telemig";"MG-2003-F1",#N/A,FALSE,"PPU-Telemig";"MG-2004-F1",#N/A,FALSE,"PPU-Telemig"}</definedName>
    <definedName name="hnfg" localSheetId="6" hidden="1">{"MG-2002-F1",#N/A,FALSE,"PPU-Telemig";"MG-2002-F2",#N/A,FALSE,"PPU-Telemig";"MG-2002-F3",#N/A,FALSE,"PPU-Telemig";"MG-2002-F4",#N/A,FALSE,"PPU-Telemig";"MG-2003-F1",#N/A,FALSE,"PPU-Telemig";"MG-2004-F1",#N/A,FALSE,"PPU-Telemig"}</definedName>
    <definedName name="hnfg" localSheetId="7" hidden="1">{"MG-2002-F1",#N/A,FALSE,"PPU-Telemig";"MG-2002-F2",#N/A,FALSE,"PPU-Telemig";"MG-2002-F3",#N/A,FALSE,"PPU-Telemig";"MG-2002-F4",#N/A,FALSE,"PPU-Telemig";"MG-2003-F1",#N/A,FALSE,"PPU-Telemig";"MG-2004-F1",#N/A,FALSE,"PPU-Telemig"}</definedName>
    <definedName name="hnfg" localSheetId="8"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5" hidden="1">{"'内訳表'!$B$2:$N$64"}</definedName>
    <definedName name="hsf" localSheetId="6" hidden="1">{"'内訳表'!$B$2:$N$64"}</definedName>
    <definedName name="hsf" localSheetId="7" hidden="1">{"'内訳表'!$B$2:$N$64"}</definedName>
    <definedName name="hsf" localSheetId="8" hidden="1">{"'内訳表'!$B$2:$N$64"}</definedName>
    <definedName name="hsf" hidden="1">{"'内訳表'!$B$2:$N$64"}</definedName>
    <definedName name="HTML_CodePage" hidden="1">932</definedName>
    <definedName name="HTML_Control" localSheetId="5" hidden="1">{"'内訳表'!$B$2:$N$64"}</definedName>
    <definedName name="HTML_Control" localSheetId="6" hidden="1">{"'内訳表'!$B$2:$N$64"}</definedName>
    <definedName name="HTML_Control" localSheetId="7" hidden="1">{"'内訳表'!$B$2:$N$64"}</definedName>
    <definedName name="HTML_Control" localSheetId="8"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5" hidden="1">{"'内訳表'!$B$2:$N$64"}</definedName>
    <definedName name="ii" localSheetId="6" hidden="1">{"'内訳表'!$B$2:$N$64"}</definedName>
    <definedName name="ii" localSheetId="7" hidden="1">{"'内訳表'!$B$2:$N$64"}</definedName>
    <definedName name="ii" localSheetId="8" hidden="1">{"'内訳表'!$B$2:$N$64"}</definedName>
    <definedName name="ii" hidden="1">{"'内訳表'!$B$2:$N$64"}</definedName>
    <definedName name="Info_Prazo_do_contrato">[10]Seletor!$C$13</definedName>
    <definedName name="IVASobreUtilidad">[6]IMPUESTOS!$E$16</definedName>
    <definedName name="JGJ" localSheetId="5" hidden="1">{0,#N/A,FALSE,0;0,#N/A,FALSE,0;0,#N/A,FALSE,0;0,#N/A,FALSE,0;0,#N/A,FALSE,0;0,#N/A,FALSE,0}</definedName>
    <definedName name="JGJ" localSheetId="6" hidden="1">{0,#N/A,FALSE,0;0,#N/A,FALSE,0;0,#N/A,FALSE,0;0,#N/A,FALSE,0;0,#N/A,FALSE,0;0,#N/A,FALSE,0}</definedName>
    <definedName name="JGJ" localSheetId="7" hidden="1">{0,#N/A,FALSE,0;0,#N/A,FALSE,0;0,#N/A,FALSE,0;0,#N/A,FALSE,0;0,#N/A,FALSE,0;0,#N/A,FALSE,0}</definedName>
    <definedName name="JGJ" localSheetId="8" hidden="1">{0,#N/A,FALSE,0;0,#N/A,FALSE,0;0,#N/A,FALSE,0;0,#N/A,FALSE,0;0,#N/A,FALSE,0;0,#N/A,FALSE,0}</definedName>
    <definedName name="JGJ" hidden="1">{0,#N/A,FALSE,0;0,#N/A,FALSE,0;0,#N/A,FALSE,0;0,#N/A,FALSE,0;0,#N/A,FALSE,0;0,#N/A,FALSE,0}</definedName>
    <definedName name="l" localSheetId="5" hidden="1">{"MG-2002-F1",#N/A,FALSE,"PPU-Telemig";"MG-2002-F2",#N/A,FALSE,"PPU-Telemig";"MG-2002-F3",#N/A,FALSE,"PPU-Telemig";"MG-2002-F4",#N/A,FALSE,"PPU-Telemig";"MG-2003-F1",#N/A,FALSE,"PPU-Telemig";"MG-2004-F1",#N/A,FALSE,"PPU-Telemig"}</definedName>
    <definedName name="l" localSheetId="6" hidden="1">{"MG-2002-F1",#N/A,FALSE,"PPU-Telemig";"MG-2002-F2",#N/A,FALSE,"PPU-Telemig";"MG-2002-F3",#N/A,FALSE,"PPU-Telemig";"MG-2002-F4",#N/A,FALSE,"PPU-Telemig";"MG-2003-F1",#N/A,FALSE,"PPU-Telemig";"MG-2004-F1",#N/A,FALSE,"PPU-Telemig"}</definedName>
    <definedName name="l" localSheetId="7" hidden="1">{"MG-2002-F1",#N/A,FALSE,"PPU-Telemig";"MG-2002-F2",#N/A,FALSE,"PPU-Telemig";"MG-2002-F3",#N/A,FALSE,"PPU-Telemig";"MG-2002-F4",#N/A,FALSE,"PPU-Telemig";"MG-2003-F1",#N/A,FALSE,"PPU-Telemig";"MG-2004-F1",#N/A,FALSE,"PPU-Telemig"}</definedName>
    <definedName name="l" localSheetId="8"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[7]OCULTAR!$B$14:$B$17</definedName>
    <definedName name="Manufacturero">[7]OCULTAR!$B$14:$C$17</definedName>
    <definedName name="margen">'[2]Cash Flow (COP)'!$O$68</definedName>
    <definedName name="markup_infra">[2]DASHBOARD!$D$20</definedName>
    <definedName name="mdgh" localSheetId="5" hidden="1">{"'内訳表'!$B$2:$N$64"}</definedName>
    <definedName name="mdgh" localSheetId="6" hidden="1">{"'内訳表'!$B$2:$N$64"}</definedName>
    <definedName name="mdgh" localSheetId="7" hidden="1">{"'内訳表'!$B$2:$N$64"}</definedName>
    <definedName name="mdgh" localSheetId="8" hidden="1">{"'内訳表'!$B$2:$N$64"}</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8"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5">BASE DE [11]DATOS!$B$2:$B$2</definedName>
    <definedName name="MmExcelLinker_A12B55A7_9F67_4A31_8ABE_1C1F4218B5AF" localSheetId="6">BASE DE [11]DATOS!$B$2:$B$2</definedName>
    <definedName name="MmExcelLinker_A12B55A7_9F67_4A31_8ABE_1C1F4218B5AF" localSheetId="7">BASE DE [11]DATOS!$B$2:$B$2</definedName>
    <definedName name="MmExcelLinker_A12B55A7_9F67_4A31_8ABE_1C1F4218B5AF" localSheetId="8">BASE DE [11]DATOS!$B$2:$B$2</definedName>
    <definedName name="MmExcelLinker_A12B55A7_9F67_4A31_8ABE_1C1F4218B5AF" localSheetId="2">BASE DE [11]DATOS!$B$2:$B$2</definedName>
    <definedName name="MmExcelLinker_A12B55A7_9F67_4A31_8ABE_1C1F4218B5AF" localSheetId="3">BASE DE [11]DATOS!$B$2:$B$2</definedName>
    <definedName name="MmExcelLinker_A12B55A7_9F67_4A31_8ABE_1C1F4218B5AF">BASE DE [11]DATOS!$B$2:$B$2</definedName>
    <definedName name="mmm" localSheetId="5" hidden="1">{"MG-2002-F1",#N/A,FALSE,"PPU-Telemig";"MG-2002-F2",#N/A,FALSE,"PPU-Telemig";"MG-2002-F3",#N/A,FALSE,"PPU-Telemig";"MG-2002-F4",#N/A,FALSE,"PPU-Telemig";"MG-2003-F1",#N/A,FALSE,"PPU-Telemig";"MG-2004-F1",#N/A,FALSE,"PPU-Telemig"}</definedName>
    <definedName name="mmm" localSheetId="6" hidden="1">{"MG-2002-F1",#N/A,FALSE,"PPU-Telemig";"MG-2002-F2",#N/A,FALSE,"PPU-Telemig";"MG-2002-F3",#N/A,FALSE,"PPU-Telemig";"MG-2002-F4",#N/A,FALSE,"PPU-Telemig";"MG-2003-F1",#N/A,FALSE,"PPU-Telemig";"MG-2004-F1",#N/A,FALSE,"PPU-Telemig"}</definedName>
    <definedName name="mmm" localSheetId="7" hidden="1">{"MG-2002-F1",#N/A,FALSE,"PPU-Telemig";"MG-2002-F2",#N/A,FALSE,"PPU-Telemig";"MG-2002-F3",#N/A,FALSE,"PPU-Telemig";"MG-2002-F4",#N/A,FALSE,"PPU-Telemig";"MG-2003-F1",#N/A,FALSE,"PPU-Telemig";"MG-2004-F1",#N/A,FALSE,"PPU-Telemig"}</definedName>
    <definedName name="mmm" localSheetId="8"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5" hidden="1">{"MG-2002-F1",#N/A,FALSE,"PPU-Telemig";"MG-2002-F2",#N/A,FALSE,"PPU-Telemig";"MG-2002-F3",#N/A,FALSE,"PPU-Telemig";"MG-2002-F4",#N/A,FALSE,"PPU-Telemig";"MG-2003-F1",#N/A,FALSE,"PPU-Telemig";"MG-2004-F1",#N/A,FALSE,"PPU-Telemig"}</definedName>
    <definedName name="mnhgd" localSheetId="6" hidden="1">{"MG-2002-F1",#N/A,FALSE,"PPU-Telemig";"MG-2002-F2",#N/A,FALSE,"PPU-Telemig";"MG-2002-F3",#N/A,FALSE,"PPU-Telemig";"MG-2002-F4",#N/A,FALSE,"PPU-Telemig";"MG-2003-F1",#N/A,FALSE,"PPU-Telemig";"MG-2004-F1",#N/A,FALSE,"PPU-Telemig"}</definedName>
    <definedName name="mnhgd" localSheetId="7" hidden="1">{"MG-2002-F1",#N/A,FALSE,"PPU-Telemig";"MG-2002-F2",#N/A,FALSE,"PPU-Telemig";"MG-2002-F3",#N/A,FALSE,"PPU-Telemig";"MG-2002-F4",#N/A,FALSE,"PPU-Telemig";"MG-2003-F1",#N/A,FALSE,"PPU-Telemig";"MG-2004-F1",#N/A,FALSE,"PPU-Telemig"}</definedName>
    <definedName name="mnhgd" localSheetId="8"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'[12]Cons Cotizac - Examenes médicos'!$M$12:$R$12</definedName>
    <definedName name="ndc" localSheetId="5" hidden="1">{"'内訳表'!$B$2:$N$64"}</definedName>
    <definedName name="ndc" localSheetId="6" hidden="1">{"'内訳表'!$B$2:$N$64"}</definedName>
    <definedName name="ndc" localSheetId="7" hidden="1">{"'内訳表'!$B$2:$N$64"}</definedName>
    <definedName name="ndc" localSheetId="8" hidden="1">{"'内訳表'!$B$2:$N$64"}</definedName>
    <definedName name="ndc" hidden="1">{"'内訳表'!$B$2:$N$64"}</definedName>
    <definedName name="NO_APLICA">#REF!</definedName>
    <definedName name="NoFacturable">[6]PERSONAL!$P$46</definedName>
    <definedName name="normal" localSheetId="5" hidden="1">#REF!</definedName>
    <definedName name="normal" localSheetId="6" hidden="1">#REF!</definedName>
    <definedName name="normal" localSheetId="7" hidden="1">#REF!</definedName>
    <definedName name="normal" localSheetId="8" hidden="1">#REF!</definedName>
    <definedName name="normal" hidden="1">#REF!</definedName>
    <definedName name="normal2" localSheetId="5" hidden="1">#REF!</definedName>
    <definedName name="normal2" localSheetId="6" hidden="1">#REF!</definedName>
    <definedName name="normal2" localSheetId="7" hidden="1">#REF!</definedName>
    <definedName name="normal2" localSheetId="8" hidden="1">#REF!</definedName>
    <definedName name="normal2" hidden="1">#REF!</definedName>
    <definedName name="normal3" localSheetId="5" hidden="1">#REF!</definedName>
    <definedName name="normal3" localSheetId="6" hidden="1">#REF!</definedName>
    <definedName name="normal3" localSheetId="7" hidden="1">#REF!</definedName>
    <definedName name="normal3" localSheetId="8" hidden="1">#REF!</definedName>
    <definedName name="normal3" hidden="1">#REF!</definedName>
    <definedName name="normal4" hidden="1">#REF!</definedName>
    <definedName name="normal5" hidden="1">#REF!</definedName>
    <definedName name="normal6" hidden="1">#REF!</definedName>
    <definedName name="nueva" localSheetId="8">[4]lista!$A$2:$A$3</definedName>
    <definedName name="nueva">[5]lista!$A$2:$A$3</definedName>
    <definedName name="O">[7]OCULTAR!$F$14:$F$17</definedName>
    <definedName name="Objetivos">[9]Tablas!$E$2:$E$17</definedName>
    <definedName name="Oficina">[6]PERSONAL!$P$69</definedName>
    <definedName name="oo" localSheetId="5" hidden="1">{"'内訳表'!$B$2:$N$64"}</definedName>
    <definedName name="oo" localSheetId="6" hidden="1">{"'内訳表'!$B$2:$N$64"}</definedName>
    <definedName name="oo" localSheetId="7" hidden="1">{"'内訳表'!$B$2:$N$64"}</definedName>
    <definedName name="oo" localSheetId="8" hidden="1">{"'内訳表'!$B$2:$N$64"}</definedName>
    <definedName name="oo" hidden="1">{"'内訳表'!$B$2:$N$64"}</definedName>
    <definedName name="PARTICIPACION" localSheetId="8">[4]lista!$A$15:$A$17</definedName>
    <definedName name="PARTICIPACION">[5]lista!$A$15:$A$17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'[13]SALARIO DE REFERENCIA'!$B$7:$B$121</definedName>
    <definedName name="perfiles">'[14]SALARIO DE REFERENCIA'!$B$7:$B$121</definedName>
    <definedName name="pilares">[9]Tablas!$G$2:$G$6</definedName>
    <definedName name="Procedencia" localSheetId="8">[4]lista!$A$2:$A$3</definedName>
    <definedName name="Procedencia">[5]lista!$A$2:$A$3</definedName>
    <definedName name="productosdef">'[3]Precios Alimentos'!$A$5031:$A$5730</definedName>
    <definedName name="Profesional">[6]PERSONAL!$P$12</definedName>
    <definedName name="reahgbaerg" localSheetId="5" hidden="1">{"'内訳表'!$B$2:$N$64"}</definedName>
    <definedName name="reahgbaerg" localSheetId="6" hidden="1">{"'内訳表'!$B$2:$N$64"}</definedName>
    <definedName name="reahgbaerg" localSheetId="7" hidden="1">{"'内訳表'!$B$2:$N$64"}</definedName>
    <definedName name="reahgbaerg" localSheetId="8" hidden="1">{"'内訳表'!$B$2:$N$64"}</definedName>
    <definedName name="reahgbaerg" hidden="1">{"'内訳表'!$B$2:$N$64"}</definedName>
    <definedName name="res" localSheetId="5" hidden="1">{"MG-2002-F1",#N/A,FALSE,"PPU-Telemig";"MG-2002-F2",#N/A,FALSE,"PPU-Telemig";"MG-2002-F3",#N/A,FALSE,"PPU-Telemig";"MG-2002-F4",#N/A,FALSE,"PPU-Telemig";"MG-2003-F1",#N/A,FALSE,"PPU-Telemig";"MG-2004-F1",#N/A,FALSE,"PPU-Telemig"}</definedName>
    <definedName name="res" localSheetId="6" hidden="1">{"MG-2002-F1",#N/A,FALSE,"PPU-Telemig";"MG-2002-F2",#N/A,FALSE,"PPU-Telemig";"MG-2002-F3",#N/A,FALSE,"PPU-Telemig";"MG-2002-F4",#N/A,FALSE,"PPU-Telemig";"MG-2003-F1",#N/A,FALSE,"PPU-Telemig";"MG-2004-F1",#N/A,FALSE,"PPU-Telemig"}</definedName>
    <definedName name="res" localSheetId="7" hidden="1">{"MG-2002-F1",#N/A,FALSE,"PPU-Telemig";"MG-2002-F2",#N/A,FALSE,"PPU-Telemig";"MG-2002-F3",#N/A,FALSE,"PPU-Telemig";"MG-2002-F4",#N/A,FALSE,"PPU-Telemig";"MG-2003-F1",#N/A,FALSE,"PPU-Telemig";"MG-2004-F1",#N/A,FALSE,"PPU-Telemig"}</definedName>
    <definedName name="res" localSheetId="8"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#REF!</definedName>
    <definedName name="rggvs" localSheetId="5" hidden="1">{"'内訳表'!$B$2:$N$64"}</definedName>
    <definedName name="rggvs" localSheetId="6" hidden="1">{"'内訳表'!$B$2:$N$64"}</definedName>
    <definedName name="rggvs" localSheetId="7" hidden="1">{"'内訳表'!$B$2:$N$64"}</definedName>
    <definedName name="rggvs" localSheetId="8" hidden="1">{"'内訳表'!$B$2:$N$64"}</definedName>
    <definedName name="rggvs" hidden="1">{"'内訳表'!$B$2:$N$64"}</definedName>
    <definedName name="rnrsy" localSheetId="5" hidden="1">{#N/A,#N/A,TRUE,"Report"}</definedName>
    <definedName name="rnrsy" localSheetId="6" hidden="1">{#N/A,#N/A,TRUE,"Report"}</definedName>
    <definedName name="rnrsy" localSheetId="7" hidden="1">{#N/A,#N/A,TRUE,"Report"}</definedName>
    <definedName name="rnrsy" localSheetId="8" hidden="1">{#N/A,#N/A,TRUE,"Report"}</definedName>
    <definedName name="rnrsy" hidden="1">{#N/A,#N/A,TRUE,"Report"}</definedName>
    <definedName name="rrr" localSheetId="5" hidden="1">{"MG-2002-F1",#N/A,FALSE,"PPU-Telemig";"MG-2002-F2",#N/A,FALSE,"PPU-Telemig";"MG-2002-F3",#N/A,FALSE,"PPU-Telemig";"MG-2002-F4",#N/A,FALSE,"PPU-Telemig";"MG-2003-F1",#N/A,FALSE,"PPU-Telemig";"MG-2004-F1",#N/A,FALSE,"PPU-Telemig"}</definedName>
    <definedName name="rrr" localSheetId="6" hidden="1">{"MG-2002-F1",#N/A,FALSE,"PPU-Telemig";"MG-2002-F2",#N/A,FALSE,"PPU-Telemig";"MG-2002-F3",#N/A,FALSE,"PPU-Telemig";"MG-2002-F4",#N/A,FALSE,"PPU-Telemig";"MG-2003-F1",#N/A,FALSE,"PPU-Telemig";"MG-2004-F1",#N/A,FALSE,"PPU-Telemig"}</definedName>
    <definedName name="rrr" localSheetId="7" hidden="1">{"MG-2002-F1",#N/A,FALSE,"PPU-Telemig";"MG-2002-F2",#N/A,FALSE,"PPU-Telemig";"MG-2002-F3",#N/A,FALSE,"PPU-Telemig";"MG-2002-F4",#N/A,FALSE,"PPU-Telemig";"MG-2003-F1",#N/A,FALSE,"PPU-Telemig";"MG-2004-F1",#N/A,FALSE,"PPU-Telemig"}</definedName>
    <definedName name="rrr" localSheetId="8"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5" hidden="1">{"MG-2002-F1",#N/A,FALSE,"PPU-Telemig";"MG-2002-F2",#N/A,FALSE,"PPU-Telemig";"MG-2002-F3",#N/A,FALSE,"PPU-Telemig";"MG-2002-F4",#N/A,FALSE,"PPU-Telemig";"MG-2003-F1",#N/A,FALSE,"PPU-Telemig";"MG-2004-F1",#N/A,FALSE,"PPU-Telemig"}</definedName>
    <definedName name="RY" localSheetId="6" hidden="1">{"MG-2002-F1",#N/A,FALSE,"PPU-Telemig";"MG-2002-F2",#N/A,FALSE,"PPU-Telemig";"MG-2002-F3",#N/A,FALSE,"PPU-Telemig";"MG-2002-F4",#N/A,FALSE,"PPU-Telemig";"MG-2003-F1",#N/A,FALSE,"PPU-Telemig";"MG-2004-F1",#N/A,FALSE,"PPU-Telemig"}</definedName>
    <definedName name="RY" localSheetId="7" hidden="1">{"MG-2002-F1",#N/A,FALSE,"PPU-Telemig";"MG-2002-F2",#N/A,FALSE,"PPU-Telemig";"MG-2002-F3",#N/A,FALSE,"PPU-Telemig";"MG-2002-F4",#N/A,FALSE,"PPU-Telemig";"MG-2003-F1",#N/A,FALSE,"PPU-Telemig";"MG-2004-F1",#N/A,FALSE,"PPU-Telemig"}</definedName>
    <definedName name="RY" localSheetId="8"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[7]OCULTAR!$D$14:$D$17</definedName>
    <definedName name="salariosref">'[15]Salarios de Referencia'!$B$7:$B$120</definedName>
    <definedName name="sdf" localSheetId="5"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6"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7"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8"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[1]MEX95IB!#REF!</definedName>
    <definedName name="sencount" hidden="1">2</definedName>
    <definedName name="Servicio">[7]OCULTAR!$D$14:$E$17</definedName>
    <definedName name="sfgm" localSheetId="5" hidden="1">{#N/A,#N/A,TRUE,"Report"}</definedName>
    <definedName name="sfgm" localSheetId="6" hidden="1">{#N/A,#N/A,TRUE,"Report"}</definedName>
    <definedName name="sfgm" localSheetId="7" hidden="1">{#N/A,#N/A,TRUE,"Report"}</definedName>
    <definedName name="sfgm" localSheetId="8" hidden="1">{#N/A,#N/A,TRUE,"Report"}</definedName>
    <definedName name="sfgm" hidden="1">{#N/A,#N/A,TRUE,"Report"}</definedName>
    <definedName name="su" localSheetId="5" hidden="1">{"MG-2002-F1",#N/A,FALSE,"PPU-Telemig";"MG-2002-F2",#N/A,FALSE,"PPU-Telemig";"MG-2002-F3",#N/A,FALSE,"PPU-Telemig";"MG-2002-F4",#N/A,FALSE,"PPU-Telemig";"MG-2003-F1",#N/A,FALSE,"PPU-Telemig";"MG-2004-F1",#N/A,FALSE,"PPU-Telemig"}</definedName>
    <definedName name="su" localSheetId="6" hidden="1">{"MG-2002-F1",#N/A,FALSE,"PPU-Telemig";"MG-2002-F2",#N/A,FALSE,"PPU-Telemig";"MG-2002-F3",#N/A,FALSE,"PPU-Telemig";"MG-2002-F4",#N/A,FALSE,"PPU-Telemig";"MG-2003-F1",#N/A,FALSE,"PPU-Telemig";"MG-2004-F1",#N/A,FALSE,"PPU-Telemig"}</definedName>
    <definedName name="su" localSheetId="7" hidden="1">{"MG-2002-F1",#N/A,FALSE,"PPU-Telemig";"MG-2002-F2",#N/A,FALSE,"PPU-Telemig";"MG-2002-F3",#N/A,FALSE,"PPU-Telemig";"MG-2002-F4",#N/A,FALSE,"PPU-Telemig";"MG-2003-F1",#N/A,FALSE,"PPU-Telemig";"MG-2004-F1",#N/A,FALSE,"PPU-Telemig"}</definedName>
    <definedName name="su" localSheetId="8"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5" hidden="1">{"'内訳表'!$B$2:$N$64"}</definedName>
    <definedName name="sugiura" localSheetId="6" hidden="1">{"'内訳表'!$B$2:$N$64"}</definedName>
    <definedName name="sugiura" localSheetId="7" hidden="1">{"'内訳表'!$B$2:$N$64"}</definedName>
    <definedName name="sugiura" localSheetId="8" hidden="1">{"'内訳表'!$B$2:$N$64"}</definedName>
    <definedName name="sugiura" hidden="1">{"'内訳表'!$B$2:$N$64"}</definedName>
    <definedName name="Tamaño">[7]OCULTAR!$A$14:$A$17</definedName>
    <definedName name="Tecnico">[6]PERSONAL!$P$34</definedName>
    <definedName name="tipo" localSheetId="8">[4]lista!$A$11:$A$13</definedName>
    <definedName name="tipo">[5]lista!$A$11:$A$13</definedName>
    <definedName name="tipodeanalisis">'[3]Analisis microbiologico'!$A$110:$A$182</definedName>
    <definedName name="TotalImpuestosObra">[6]IMPUESTOS!$F$10</definedName>
    <definedName name="Tramite">[6]PERSONAL!$P$88</definedName>
    <definedName name="tta" localSheetId="5" hidden="1">{"MG-2002-F1",#N/A,FALSE,"PPU-Telemig";"MG-2002-F2",#N/A,FALSE,"PPU-Telemig";"MG-2002-F3",#N/A,FALSE,"PPU-Telemig";"MG-2002-F4",#N/A,FALSE,"PPU-Telemig";"MG-2003-F1",#N/A,FALSE,"PPU-Telemig";"MG-2004-F1",#N/A,FALSE,"PPU-Telemig"}</definedName>
    <definedName name="tta" localSheetId="6" hidden="1">{"MG-2002-F1",#N/A,FALSE,"PPU-Telemig";"MG-2002-F2",#N/A,FALSE,"PPU-Telemig";"MG-2002-F3",#N/A,FALSE,"PPU-Telemig";"MG-2002-F4",#N/A,FALSE,"PPU-Telemig";"MG-2003-F1",#N/A,FALSE,"PPU-Telemig";"MG-2004-F1",#N/A,FALSE,"PPU-Telemig"}</definedName>
    <definedName name="tta" localSheetId="7" hidden="1">{"MG-2002-F1",#N/A,FALSE,"PPU-Telemig";"MG-2002-F2",#N/A,FALSE,"PPU-Telemig";"MG-2002-F3",#N/A,FALSE,"PPU-Telemig";"MG-2002-F4",#N/A,FALSE,"PPU-Telemig";"MG-2003-F1",#N/A,FALSE,"PPU-Telemig";"MG-2004-F1",#N/A,FALSE,"PPU-Telemig"}</definedName>
    <definedName name="tta" localSheetId="8"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5" hidden="1">#REF!</definedName>
    <definedName name="v" localSheetId="6" hidden="1">#REF!</definedName>
    <definedName name="v" localSheetId="7" hidden="1">#REF!</definedName>
    <definedName name="v" localSheetId="8" hidden="1">#REF!</definedName>
    <definedName name="v" hidden="1">#REF!</definedName>
    <definedName name="venc">'[2]Cash Flow (COP)'!$D$10</definedName>
    <definedName name="Viajes">[6]PERSONAL!$P$93</definedName>
    <definedName name="whrt" localSheetId="5" hidden="1">{"'内訳表'!$B$2:$N$64"}</definedName>
    <definedName name="whrt" localSheetId="6" hidden="1">{"'内訳表'!$B$2:$N$64"}</definedName>
    <definedName name="whrt" localSheetId="7" hidden="1">{"'内訳表'!$B$2:$N$64"}</definedName>
    <definedName name="whrt" localSheetId="8" hidden="1">{"'内訳表'!$B$2:$N$64"}</definedName>
    <definedName name="whrt" hidden="1">{"'内訳表'!$B$2:$N$64"}</definedName>
    <definedName name="wrn.100." localSheetId="5"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6"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7"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8"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5"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6"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7"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8"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5"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6"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7"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8"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8"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8"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5" hidden="1">{#N/A,#N/A,FALSE,"KEGELLE 1 (2)";#N/A,#N/A,FALSE,"KEGELLE 2 (2)";#N/A,#N/A,FALSE,"KEGELLE 3 (2)";#N/A,#N/A,FALSE,"KEGELLE 4 (2)";#N/A,#N/A,FALSE,"KEGELLE 5 (2)";#N/A,#N/A,FALSE,"KEGELLE 6 (2)";#N/A,#N/A,FALSE,"KEGELLE 7 (2)"}</definedName>
    <definedName name="wrn.55." localSheetId="6" hidden="1">{#N/A,#N/A,FALSE,"KEGELLE 1 (2)";#N/A,#N/A,FALSE,"KEGELLE 2 (2)";#N/A,#N/A,FALSE,"KEGELLE 3 (2)";#N/A,#N/A,FALSE,"KEGELLE 4 (2)";#N/A,#N/A,FALSE,"KEGELLE 5 (2)";#N/A,#N/A,FALSE,"KEGELLE 6 (2)";#N/A,#N/A,FALSE,"KEGELLE 7 (2)"}</definedName>
    <definedName name="wrn.55." localSheetId="7" hidden="1">{#N/A,#N/A,FALSE,"KEGELLE 1 (2)";#N/A,#N/A,FALSE,"KEGELLE 2 (2)";#N/A,#N/A,FALSE,"KEGELLE 3 (2)";#N/A,#N/A,FALSE,"KEGELLE 4 (2)";#N/A,#N/A,FALSE,"KEGELLE 5 (2)";#N/A,#N/A,FALSE,"KEGELLE 6 (2)";#N/A,#N/A,FALSE,"KEGELLE 7 (2)"}</definedName>
    <definedName name="wrn.55." localSheetId="8"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5" hidden="1">{#N/A,#N/A,FALSE,"KEGELLE 1 (3)";#N/A,#N/A,FALSE,"KEGELLE 2 (3)";#N/A,#N/A,FALSE,"KEGELLE 3 (3)";#N/A,#N/A,FALSE,"KEGELLE 4 (3)";#N/A,#N/A,FALSE,"KEGELLE 5 (3)";#N/A,#N/A,FALSE,"KEGELLE 6 (3)";#N/A,#N/A,FALSE,"KEGELLE 7 (3)"}</definedName>
    <definedName name="wrn.66." localSheetId="6" hidden="1">{#N/A,#N/A,FALSE,"KEGELLE 1 (3)";#N/A,#N/A,FALSE,"KEGELLE 2 (3)";#N/A,#N/A,FALSE,"KEGELLE 3 (3)";#N/A,#N/A,FALSE,"KEGELLE 4 (3)";#N/A,#N/A,FALSE,"KEGELLE 5 (3)";#N/A,#N/A,FALSE,"KEGELLE 6 (3)";#N/A,#N/A,FALSE,"KEGELLE 7 (3)"}</definedName>
    <definedName name="wrn.66." localSheetId="7" hidden="1">{#N/A,#N/A,FALSE,"KEGELLE 1 (3)";#N/A,#N/A,FALSE,"KEGELLE 2 (3)";#N/A,#N/A,FALSE,"KEGELLE 3 (3)";#N/A,#N/A,FALSE,"KEGELLE 4 (3)";#N/A,#N/A,FALSE,"KEGELLE 5 (3)";#N/A,#N/A,FALSE,"KEGELLE 6 (3)";#N/A,#N/A,FALSE,"KEGELLE 7 (3)"}</definedName>
    <definedName name="wrn.66." localSheetId="8"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5" hidden="1">{#N/A,#N/A,FALSE,"KEGELLE 2";#N/A,#N/A,FALSE,"KEGELLE 3";#N/A,#N/A,FALSE,"KEGELLE 4";#N/A,#N/A,FALSE,"KEGELLE 5";#N/A,#N/A,FALSE,"KEGELLE 6";#N/A,#N/A,FALSE,"KEGELLE 7"}</definedName>
    <definedName name="wrn.89." localSheetId="6" hidden="1">{#N/A,#N/A,FALSE,"KEGELLE 2";#N/A,#N/A,FALSE,"KEGELLE 3";#N/A,#N/A,FALSE,"KEGELLE 4";#N/A,#N/A,FALSE,"KEGELLE 5";#N/A,#N/A,FALSE,"KEGELLE 6";#N/A,#N/A,FALSE,"KEGELLE 7"}</definedName>
    <definedName name="wrn.89." localSheetId="7" hidden="1">{#N/A,#N/A,FALSE,"KEGELLE 2";#N/A,#N/A,FALSE,"KEGELLE 3";#N/A,#N/A,FALSE,"KEGELLE 4";#N/A,#N/A,FALSE,"KEGELLE 5";#N/A,#N/A,FALSE,"KEGELLE 6";#N/A,#N/A,FALSE,"KEGELLE 7"}</definedName>
    <definedName name="wrn.89." localSheetId="8"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7"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8"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5" hidden="1">{#N/A,#N/A,TRUE,"Report"}</definedName>
    <definedName name="wrn.Capacity._.Calculations._.for._.FM3." localSheetId="6" hidden="1">{#N/A,#N/A,TRUE,"Report"}</definedName>
    <definedName name="wrn.Capacity._.Calculations._.for._.FM3." localSheetId="7" hidden="1">{#N/A,#N/A,TRUE,"Report"}</definedName>
    <definedName name="wrn.Capacity._.Calculations._.for._.FM3." localSheetId="8" hidden="1">{#N/A,#N/A,TRUE,"Report"}</definedName>
    <definedName name="wrn.Capacity._.Calculations._.for._.FM3." hidden="1">{#N/A,#N/A,TRUE,"Report"}</definedName>
    <definedName name="wrn.GGP1." localSheetId="5" hidden="1">{#N/A,#N/A,TRUE,"TOT-GGRAL";#N/A,#N/A,TRUE,"G1000";#N/A,#N/A,TRUE,"G1200";#N/A,#N/A,TRUE,"G1400"}</definedName>
    <definedName name="wrn.GGP1." localSheetId="6" hidden="1">{#N/A,#N/A,TRUE,"TOT-GGRAL";#N/A,#N/A,TRUE,"G1000";#N/A,#N/A,TRUE,"G1200";#N/A,#N/A,TRUE,"G1400"}</definedName>
    <definedName name="wrn.GGP1." localSheetId="7" hidden="1">{#N/A,#N/A,TRUE,"TOT-GGRAL";#N/A,#N/A,TRUE,"G1000";#N/A,#N/A,TRUE,"G1200";#N/A,#N/A,TRUE,"G1400"}</definedName>
    <definedName name="wrn.GGP1." localSheetId="8" hidden="1">{#N/A,#N/A,TRUE,"TOT-GGRAL";#N/A,#N/A,TRUE,"G1000";#N/A,#N/A,TRUE,"G1200";#N/A,#N/A,TRUE,"G1400"}</definedName>
    <definedName name="wrn.GGP1." hidden="1">{#N/A,#N/A,TRUE,"TOT-GGRAL";#N/A,#N/A,TRUE,"G1000";#N/A,#N/A,TRUE,"G1200";#N/A,#N/A,TRUE,"G1400"}</definedName>
    <definedName name="wrn.GGP2." localSheetId="5" hidden="1">{#N/A,#N/A,TRUE,"TOT-GGRAL";#N/A,#N/A,TRUE,"G1000";#N/A,#N/A,TRUE,"G1200";#N/A,#N/A,TRUE,"G1400"}</definedName>
    <definedName name="wrn.GGP2." localSheetId="6" hidden="1">{#N/A,#N/A,TRUE,"TOT-GGRAL";#N/A,#N/A,TRUE,"G1000";#N/A,#N/A,TRUE,"G1200";#N/A,#N/A,TRUE,"G1400"}</definedName>
    <definedName name="wrn.GGP2." localSheetId="7" hidden="1">{#N/A,#N/A,TRUE,"TOT-GGRAL";#N/A,#N/A,TRUE,"G1000";#N/A,#N/A,TRUE,"G1200";#N/A,#N/A,TRUE,"G1400"}</definedName>
    <definedName name="wrn.GGP2." localSheetId="8" hidden="1">{#N/A,#N/A,TRUE,"TOT-GGRAL";#N/A,#N/A,TRUE,"G1000";#N/A,#N/A,TRUE,"G1200";#N/A,#N/A,TRUE,"G1400"}</definedName>
    <definedName name="wrn.GGP2." hidden="1">{#N/A,#N/A,TRUE,"TOT-GGRAL";#N/A,#N/A,TRUE,"G1000";#N/A,#N/A,TRUE,"G1200";#N/A,#N/A,TRUE,"G1400"}</definedName>
    <definedName name="wrn.GGP3." localSheetId="5" hidden="1">{#N/A,#N/A,TRUE,"TOT-GGRAL";#N/A,#N/A,TRUE,"G1000";#N/A,#N/A,TRUE,"G1200";#N/A,#N/A,TRUE,"G1400"}</definedName>
    <definedName name="wrn.GGP3." localSheetId="6" hidden="1">{#N/A,#N/A,TRUE,"TOT-GGRAL";#N/A,#N/A,TRUE,"G1000";#N/A,#N/A,TRUE,"G1200";#N/A,#N/A,TRUE,"G1400"}</definedName>
    <definedName name="wrn.GGP3." localSheetId="7" hidden="1">{#N/A,#N/A,TRUE,"TOT-GGRAL";#N/A,#N/A,TRUE,"G1000";#N/A,#N/A,TRUE,"G1200";#N/A,#N/A,TRUE,"G1400"}</definedName>
    <definedName name="wrn.GGP3." localSheetId="8" hidden="1">{#N/A,#N/A,TRUE,"TOT-GGRAL";#N/A,#N/A,TRUE,"G1000";#N/A,#N/A,TRUE,"G1200";#N/A,#N/A,TRUE,"G1400"}</definedName>
    <definedName name="wrn.GGP3." hidden="1">{#N/A,#N/A,TRUE,"TOT-GGRAL";#N/A,#N/A,TRUE,"G1000";#N/A,#N/A,TRUE,"G1200";#N/A,#N/A,TRUE,"G1400"}</definedName>
    <definedName name="wrn.GGP4." localSheetId="5" hidden="1">{#N/A,#N/A,TRUE,"TOT-GGRAL";#N/A,#N/A,TRUE,"G1000";#N/A,#N/A,TRUE,"G1200";#N/A,#N/A,TRUE,"G1400"}</definedName>
    <definedName name="wrn.GGP4." localSheetId="6" hidden="1">{#N/A,#N/A,TRUE,"TOT-GGRAL";#N/A,#N/A,TRUE,"G1000";#N/A,#N/A,TRUE,"G1200";#N/A,#N/A,TRUE,"G1400"}</definedName>
    <definedName name="wrn.GGP4." localSheetId="7" hidden="1">{#N/A,#N/A,TRUE,"TOT-GGRAL";#N/A,#N/A,TRUE,"G1000";#N/A,#N/A,TRUE,"G1200";#N/A,#N/A,TRUE,"G1400"}</definedName>
    <definedName name="wrn.GGP4." localSheetId="8" hidden="1">{#N/A,#N/A,TRUE,"TOT-GGRAL";#N/A,#N/A,TRUE,"G1000";#N/A,#N/A,TRUE,"G1200";#N/A,#N/A,TRUE,"G1400"}</definedName>
    <definedName name="wrn.GGP4." hidden="1">{#N/A,#N/A,TRUE,"TOT-GGRAL";#N/A,#N/A,TRUE,"G1000";#N/A,#N/A,TRUE,"G1200";#N/A,#N/A,TRUE,"G1400"}</definedName>
    <definedName name="wrn.GGP5." localSheetId="5" hidden="1">{#N/A,#N/A,TRUE,"TOT-GGRAL"}</definedName>
    <definedName name="wrn.GGP5." localSheetId="6" hidden="1">{#N/A,#N/A,TRUE,"TOT-GGRAL"}</definedName>
    <definedName name="wrn.GGP5." localSheetId="7" hidden="1">{#N/A,#N/A,TRUE,"TOT-GGRAL"}</definedName>
    <definedName name="wrn.GGP5." localSheetId="8" hidden="1">{#N/A,#N/A,TRUE,"TOT-GGRAL"}</definedName>
    <definedName name="wrn.GGP5." hidden="1">{#N/A,#N/A,TRUE,"TOT-GGRAL"}</definedName>
    <definedName name="wrn.julio24." localSheetId="5" hidden="1">{#N/A,#N/A,FALSE,"310.1";#N/A,#N/A,FALSE,"321.1";#N/A,#N/A,FALSE,"320.3";#N/A,#N/A,FALSE,"330.1"}</definedName>
    <definedName name="wrn.julio24." localSheetId="6" hidden="1">{#N/A,#N/A,FALSE,"310.1";#N/A,#N/A,FALSE,"321.1";#N/A,#N/A,FALSE,"320.3";#N/A,#N/A,FALSE,"330.1"}</definedName>
    <definedName name="wrn.julio24." localSheetId="7" hidden="1">{#N/A,#N/A,FALSE,"310.1";#N/A,#N/A,FALSE,"321.1";#N/A,#N/A,FALSE,"320.3";#N/A,#N/A,FALSE,"330.1"}</definedName>
    <definedName name="wrn.julio24." localSheetId="8" hidden="1">{#N/A,#N/A,FALSE,"310.1";#N/A,#N/A,FALSE,"321.1";#N/A,#N/A,FALSE,"320.3";#N/A,#N/A,FALSE,"330.1"}</definedName>
    <definedName name="wrn.julio24." hidden="1">{#N/A,#N/A,FALSE,"310.1";#N/A,#N/A,FALSE,"321.1";#N/A,#N/A,FALSE,"320.3";#N/A,#N/A,FALSE,"330.1"}</definedName>
    <definedName name="wrn.LPU._.MG." localSheetId="5" hidden="1">{"MG-2002-F1",#N/A,FALSE,"PPU-Telemig";"MG-2002-F2",#N/A,FALSE,"PPU-Telemig";"MG-2002-F3",#N/A,FALSE,"PPU-Telemig";"MG-2002-F4",#N/A,FALSE,"PPU-Telemig";"MG-2003-F1",#N/A,FALSE,"PPU-Telemig";"MG-2004-F1",#N/A,FALSE,"PPU-Telemig"}</definedName>
    <definedName name="wrn.LPU._.MG." localSheetId="6" hidden="1">{"MG-2002-F1",#N/A,FALSE,"PPU-Telemig";"MG-2002-F2",#N/A,FALSE,"PPU-Telemig";"MG-2002-F3",#N/A,FALSE,"PPU-Telemig";"MG-2002-F4",#N/A,FALSE,"PPU-Telemig";"MG-2003-F1",#N/A,FALSE,"PPU-Telemig";"MG-2004-F1",#N/A,FALSE,"PPU-Telemig"}</definedName>
    <definedName name="wrn.LPU._.MG." localSheetId="7" hidden="1">{"MG-2002-F1",#N/A,FALSE,"PPU-Telemig";"MG-2002-F2",#N/A,FALSE,"PPU-Telemig";"MG-2002-F3",#N/A,FALSE,"PPU-Telemig";"MG-2002-F4",#N/A,FALSE,"PPU-Telemig";"MG-2003-F1",#N/A,FALSE,"PPU-Telemig";"MG-2004-F1",#N/A,FALSE,"PPU-Telemig"}</definedName>
    <definedName name="wrn.LPU._.MG." localSheetId="8"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5" hidden="1">{#N/A,#N/A,FALSE,"POLONNA 8";#N/A,#N/A,FALSE,"POLONNA 7";#N/A,#N/A,FALSE,"POLONNA 6";#N/A,#N/A,FALSE,"POLONNA 5 ";#N/A,#N/A,FALSE,"POLONNA 3";#N/A,#N/A,FALSE,"POLONNA 4";#N/A,#N/A,FALSE,"POLONNA 2";#N/A,#N/A,FALSE,"POLONNA 1"}</definedName>
    <definedName name="wrn.SUPPLY." localSheetId="6" hidden="1">{#N/A,#N/A,FALSE,"POLONNA 8";#N/A,#N/A,FALSE,"POLONNA 7";#N/A,#N/A,FALSE,"POLONNA 6";#N/A,#N/A,FALSE,"POLONNA 5 ";#N/A,#N/A,FALSE,"POLONNA 3";#N/A,#N/A,FALSE,"POLONNA 4";#N/A,#N/A,FALSE,"POLONNA 2";#N/A,#N/A,FALSE,"POLONNA 1"}</definedName>
    <definedName name="wrn.SUPPLY." localSheetId="7" hidden="1">{#N/A,#N/A,FALSE,"POLONNA 8";#N/A,#N/A,FALSE,"POLONNA 7";#N/A,#N/A,FALSE,"POLONNA 6";#N/A,#N/A,FALSE,"POLONNA 5 ";#N/A,#N/A,FALSE,"POLONNA 3";#N/A,#N/A,FALSE,"POLONNA 4";#N/A,#N/A,FALSE,"POLONNA 2";#N/A,#N/A,FALSE,"POLONNA 1"}</definedName>
    <definedName name="wrn.SUPPLY." localSheetId="8"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5"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6"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7"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8"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5" hidden="1">{#N/A,#N/A,TRUE,"Report"}</definedName>
    <definedName name="ww" localSheetId="6" hidden="1">{#N/A,#N/A,TRUE,"Report"}</definedName>
    <definedName name="ww" localSheetId="7" hidden="1">{#N/A,#N/A,TRUE,"Report"}</definedName>
    <definedName name="ww" localSheetId="8" hidden="1">{#N/A,#N/A,TRUE,"Report"}</definedName>
    <definedName name="ww" hidden="1">{#N/A,#N/A,TRUE,"Report"}</definedName>
    <definedName name="x" localSheetId="8">[4]lista!$A$11:$A$13</definedName>
    <definedName name="x">[5]lista!$A$11:$A$13</definedName>
    <definedName name="xxxx" localSheetId="5" hidden="1">{"'内訳表'!$B$2:$N$64"}</definedName>
    <definedName name="xxxx" localSheetId="6" hidden="1">{"'内訳表'!$B$2:$N$64"}</definedName>
    <definedName name="xxxx" localSheetId="7" hidden="1">{"'内訳表'!$B$2:$N$64"}</definedName>
    <definedName name="xxxx" localSheetId="8" hidden="1">{"'内訳表'!$B$2:$N$64"}</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[16]Listas!$B$2:$B$34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 i="14" l="1"/>
  <c r="E8" i="14"/>
  <c r="H13" i="20"/>
  <c r="F13" i="20"/>
  <c r="F14" i="20" l="1"/>
  <c r="E13" i="20"/>
  <c r="E14" i="20"/>
  <c r="N35" i="19" l="1"/>
  <c r="P35" i="19" s="1"/>
  <c r="N33" i="19"/>
  <c r="O33" i="19" s="1"/>
  <c r="N32" i="19"/>
  <c r="O32" i="19" s="1"/>
  <c r="N31" i="19"/>
  <c r="P31" i="19" s="1"/>
  <c r="N30" i="19"/>
  <c r="P30" i="19" s="1"/>
  <c r="O26" i="19"/>
  <c r="N26" i="19"/>
  <c r="P26" i="19" s="1"/>
  <c r="P25" i="19"/>
  <c r="N25" i="19"/>
  <c r="O25" i="19" s="1"/>
  <c r="N24" i="19"/>
  <c r="O24" i="19" s="1"/>
  <c r="N23" i="19"/>
  <c r="P23" i="19" s="1"/>
  <c r="N22" i="19"/>
  <c r="P22" i="19" s="1"/>
  <c r="O21" i="19"/>
  <c r="N21" i="19"/>
  <c r="P21" i="19" s="1"/>
  <c r="P20" i="19"/>
  <c r="N20" i="19"/>
  <c r="O20" i="19" s="1"/>
  <c r="N20" i="18"/>
  <c r="O20" i="18" s="1"/>
  <c r="N35" i="18"/>
  <c r="P35" i="18" s="1"/>
  <c r="N33" i="18"/>
  <c r="P33" i="18" s="1"/>
  <c r="N32" i="18"/>
  <c r="P32" i="18" s="1"/>
  <c r="N31" i="18"/>
  <c r="O31" i="18" s="1"/>
  <c r="N30" i="18"/>
  <c r="P30" i="18" s="1"/>
  <c r="N26" i="18"/>
  <c r="P26" i="18" s="1"/>
  <c r="N25" i="18"/>
  <c r="P25" i="18" s="1"/>
  <c r="N24" i="18"/>
  <c r="P24" i="18" s="1"/>
  <c r="N23" i="18"/>
  <c r="O23" i="18" s="1"/>
  <c r="N22" i="18"/>
  <c r="P22" i="18" s="1"/>
  <c r="N21" i="18"/>
  <c r="P21" i="18" s="1"/>
  <c r="P20" i="18"/>
  <c r="N22" i="17"/>
  <c r="P22" i="17" s="1"/>
  <c r="N35" i="17"/>
  <c r="P35" i="17" s="1"/>
  <c r="N23" i="17"/>
  <c r="P23" i="17" s="1"/>
  <c r="N35" i="16"/>
  <c r="O35" i="16" s="1"/>
  <c r="P24" i="19" l="1"/>
  <c r="P32" i="19"/>
  <c r="P33" i="19"/>
  <c r="O35" i="19"/>
  <c r="P23" i="18"/>
  <c r="P31" i="18"/>
  <c r="O26" i="18"/>
  <c r="O22" i="18"/>
  <c r="O30" i="18"/>
  <c r="P35" i="16"/>
  <c r="O22" i="19"/>
  <c r="O30" i="19"/>
  <c r="O34" i="19" s="1"/>
  <c r="O23" i="19"/>
  <c r="O27" i="19" s="1"/>
  <c r="O31" i="19"/>
  <c r="O25" i="18"/>
  <c r="O33" i="18"/>
  <c r="O21" i="18"/>
  <c r="O35" i="18"/>
  <c r="O24" i="18"/>
  <c r="O32" i="18"/>
  <c r="O22" i="17"/>
  <c r="O23" i="17"/>
  <c r="O35" i="17"/>
  <c r="O31" i="16"/>
  <c r="O32" i="16"/>
  <c r="N31" i="16"/>
  <c r="P31" i="16" s="1"/>
  <c r="N32" i="16"/>
  <c r="P32" i="16" s="1"/>
  <c r="N33" i="16"/>
  <c r="P33" i="16" s="1"/>
  <c r="N30" i="16"/>
  <c r="P30" i="16" s="1"/>
  <c r="O24" i="16"/>
  <c r="O20" i="16"/>
  <c r="N21" i="16"/>
  <c r="P21" i="16" s="1"/>
  <c r="N22" i="16"/>
  <c r="P22" i="16" s="1"/>
  <c r="N23" i="16"/>
  <c r="P23" i="16" s="1"/>
  <c r="N24" i="16"/>
  <c r="P24" i="16" s="1"/>
  <c r="N25" i="16"/>
  <c r="P25" i="16" s="1"/>
  <c r="N26" i="16"/>
  <c r="P26" i="16" s="1"/>
  <c r="N20" i="16"/>
  <c r="P20" i="16" s="1"/>
  <c r="O27" i="18" l="1"/>
  <c r="O34" i="18"/>
  <c r="O25" i="16"/>
  <c r="O26" i="16"/>
  <c r="O23" i="16"/>
  <c r="O30" i="16"/>
  <c r="O34" i="16" s="1"/>
  <c r="O22" i="16"/>
  <c r="O33" i="16"/>
  <c r="O21" i="16"/>
  <c r="O27" i="16" s="1"/>
  <c r="O36" i="16" s="1"/>
  <c r="F8" i="4" s="1"/>
  <c r="O36" i="19"/>
  <c r="F11" i="4" s="1"/>
  <c r="O36" i="18" l="1"/>
  <c r="M35" i="19"/>
  <c r="G41" i="19" s="1"/>
  <c r="L35" i="19"/>
  <c r="M33" i="19"/>
  <c r="L33" i="19"/>
  <c r="M32" i="19"/>
  <c r="L32" i="19"/>
  <c r="M31" i="19"/>
  <c r="L31" i="19"/>
  <c r="M30" i="19"/>
  <c r="L30" i="19"/>
  <c r="M26" i="19"/>
  <c r="L26" i="19"/>
  <c r="M25" i="19"/>
  <c r="L25" i="19"/>
  <c r="M24" i="19"/>
  <c r="L24" i="19"/>
  <c r="M23" i="19"/>
  <c r="L23" i="19"/>
  <c r="M22" i="19"/>
  <c r="L22" i="19"/>
  <c r="M21" i="19"/>
  <c r="L21" i="19"/>
  <c r="M20" i="19"/>
  <c r="L20" i="19"/>
  <c r="D14" i="15" l="1"/>
  <c r="D20" i="15" s="1"/>
  <c r="F20" i="15" s="1"/>
  <c r="D8" i="14"/>
  <c r="F10" i="4"/>
  <c r="M34" i="19"/>
  <c r="G40" i="19" s="1"/>
  <c r="M27" i="19"/>
  <c r="G39" i="19" s="1"/>
  <c r="G42" i="19" s="1"/>
  <c r="M36" i="19" l="1"/>
  <c r="M35" i="18"/>
  <c r="G41" i="18" s="1"/>
  <c r="L35" i="18"/>
  <c r="M33" i="18"/>
  <c r="L33" i="18"/>
  <c r="M32" i="18"/>
  <c r="L32" i="18"/>
  <c r="M31" i="18"/>
  <c r="L31" i="18"/>
  <c r="M30" i="18"/>
  <c r="L30" i="18"/>
  <c r="M26" i="18"/>
  <c r="L26" i="18"/>
  <c r="M25" i="18"/>
  <c r="L25" i="18"/>
  <c r="M24" i="18"/>
  <c r="L24" i="18"/>
  <c r="M23" i="18"/>
  <c r="L23" i="18"/>
  <c r="M22" i="18"/>
  <c r="L22" i="18"/>
  <c r="M21" i="18"/>
  <c r="L21" i="18"/>
  <c r="M20" i="18"/>
  <c r="M27" i="18" s="1"/>
  <c r="L20" i="18"/>
  <c r="M34" i="18" l="1"/>
  <c r="G40" i="18" s="1"/>
  <c r="G39" i="18"/>
  <c r="G42" i="18" l="1"/>
  <c r="M36" i="18"/>
  <c r="M35" i="17"/>
  <c r="G41" i="17" s="1"/>
  <c r="L35" i="17"/>
  <c r="K33" i="17"/>
  <c r="K32" i="17"/>
  <c r="K31" i="17"/>
  <c r="M30" i="17"/>
  <c r="K30" i="17"/>
  <c r="K26" i="17"/>
  <c r="K25" i="17"/>
  <c r="N25" i="17" s="1"/>
  <c r="K24" i="17"/>
  <c r="M23" i="17"/>
  <c r="L23" i="17"/>
  <c r="M22" i="17"/>
  <c r="L22" i="17"/>
  <c r="K21" i="17"/>
  <c r="N21" i="17" s="1"/>
  <c r="K20" i="17"/>
  <c r="M31" i="17" l="1"/>
  <c r="N31" i="17"/>
  <c r="O21" i="17"/>
  <c r="P21" i="17"/>
  <c r="M33" i="17"/>
  <c r="N33" i="17"/>
  <c r="L21" i="17"/>
  <c r="L25" i="17"/>
  <c r="M25" i="17"/>
  <c r="M20" i="17"/>
  <c r="N20" i="17"/>
  <c r="O25" i="17"/>
  <c r="P25" i="17"/>
  <c r="L26" i="17"/>
  <c r="N26" i="17"/>
  <c r="M24" i="17"/>
  <c r="N24" i="17"/>
  <c r="M32" i="17"/>
  <c r="N32" i="17"/>
  <c r="M21" i="17"/>
  <c r="L30" i="17"/>
  <c r="N30" i="17"/>
  <c r="M34" i="17"/>
  <c r="G40" i="17" s="1"/>
  <c r="L33" i="17"/>
  <c r="M26" i="17"/>
  <c r="L31" i="17"/>
  <c r="L20" i="17"/>
  <c r="L24" i="17"/>
  <c r="L32" i="17"/>
  <c r="O33" i="17" l="1"/>
  <c r="P33" i="17"/>
  <c r="P26" i="17"/>
  <c r="O26" i="17"/>
  <c r="O30" i="17"/>
  <c r="O34" i="17" s="1"/>
  <c r="P30" i="17"/>
  <c r="O20" i="17"/>
  <c r="O27" i="17" s="1"/>
  <c r="O36" i="17" s="1"/>
  <c r="P20" i="17"/>
  <c r="P31" i="17"/>
  <c r="O31" i="17"/>
  <c r="P32" i="17"/>
  <c r="O32" i="17"/>
  <c r="M27" i="17"/>
  <c r="P24" i="17"/>
  <c r="O24" i="17"/>
  <c r="G39" i="17"/>
  <c r="G42" i="17" s="1"/>
  <c r="M36" i="17"/>
  <c r="D13" i="15" l="1"/>
  <c r="D19" i="15" s="1"/>
  <c r="F19" i="15" s="1"/>
  <c r="D9" i="14"/>
  <c r="F9" i="4"/>
  <c r="M35" i="16"/>
  <c r="G41" i="16" s="1"/>
  <c r="L35" i="16"/>
  <c r="M33" i="16"/>
  <c r="L33" i="16"/>
  <c r="M32" i="16"/>
  <c r="L32" i="16"/>
  <c r="M31" i="16"/>
  <c r="L31" i="16"/>
  <c r="M30" i="16"/>
  <c r="L30" i="16"/>
  <c r="M26" i="16"/>
  <c r="L26" i="16"/>
  <c r="M25" i="16"/>
  <c r="L25" i="16"/>
  <c r="M24" i="16"/>
  <c r="L24" i="16"/>
  <c r="M23" i="16"/>
  <c r="L23" i="16"/>
  <c r="M22" i="16"/>
  <c r="L22" i="16"/>
  <c r="M21" i="16"/>
  <c r="L21" i="16"/>
  <c r="M20" i="16"/>
  <c r="L20" i="16"/>
  <c r="M34" i="16" l="1"/>
  <c r="G40" i="16" s="1"/>
  <c r="M27" i="16"/>
  <c r="G39" i="16" l="1"/>
  <c r="G42" i="16" s="1"/>
  <c r="M36" i="16"/>
  <c r="H24" i="2" l="1"/>
  <c r="H25" i="2"/>
  <c r="H26" i="2"/>
  <c r="H27" i="2"/>
  <c r="H28" i="2"/>
  <c r="H29" i="2"/>
  <c r="H30" i="2"/>
  <c r="H23" i="2"/>
  <c r="J24" i="2"/>
  <c r="J25" i="2"/>
  <c r="J26" i="2"/>
  <c r="J27" i="2"/>
  <c r="J28" i="2"/>
  <c r="J29" i="2"/>
  <c r="J30" i="2"/>
  <c r="J23" i="2"/>
  <c r="H31" i="2" l="1"/>
  <c r="J31" i="2"/>
</calcChain>
</file>

<file path=xl/sharedStrings.xml><?xml version="1.0" encoding="utf-8"?>
<sst xmlns="http://schemas.openxmlformats.org/spreadsheetml/2006/main" count="621" uniqueCount="187">
  <si>
    <t>República de Colombia</t>
  </si>
  <si>
    <t>Nombre o Razón Social</t>
  </si>
  <si>
    <t>Persona de contacto</t>
  </si>
  <si>
    <t>Correo electrónico</t>
  </si>
  <si>
    <t>NIT</t>
  </si>
  <si>
    <t>Teléfono celular</t>
  </si>
  <si>
    <t>Teléfono fijo</t>
  </si>
  <si>
    <t>PRECIO TOTAL IVA INCLUIDO</t>
  </si>
  <si>
    <t>Objeto</t>
  </si>
  <si>
    <r>
      <t xml:space="preserve">Plazo de ejecución estimado </t>
    </r>
    <r>
      <rPr>
        <b/>
        <sz val="9"/>
        <color rgb="FFFF0000"/>
        <rFont val="Arial Narrow"/>
        <family val="2"/>
      </rPr>
      <t>(Nota 1)</t>
    </r>
  </si>
  <si>
    <t>Formato oferta económica</t>
  </si>
  <si>
    <t>Instrucciones para el diligenciamiento de la oferta:</t>
  </si>
  <si>
    <t>FIRMA DEL REPRESENTANTE LEGAL</t>
  </si>
  <si>
    <t>C.C.</t>
  </si>
  <si>
    <t>3 meses</t>
  </si>
  <si>
    <t xml:space="preserve">ITEM </t>
  </si>
  <si>
    <r>
      <t xml:space="preserve">Detalle servicios </t>
    </r>
    <r>
      <rPr>
        <b/>
        <sz val="11"/>
        <color rgb="FFFF0000"/>
        <rFont val="Arial"/>
        <family val="2"/>
      </rPr>
      <t>(Nota 2)</t>
    </r>
  </si>
  <si>
    <t>Unidad de Medida</t>
  </si>
  <si>
    <t xml:space="preserve">	1. Inmueble ubicado en la calle 12 # 2-41 - CASA MISIONAL</t>
  </si>
  <si>
    <t xml:space="preserve">1.1 </t>
  </si>
  <si>
    <t>Servicio de mantenimiento para el jardín vertical y jardineras 1 y 2, incluye: el servicio mensual de podas del césped y árboles, corte de hiedras, entre otro material vegetativo existente y renovado, abonamiento del terreno, riego y fertilización, reparación de raíces, replantar jardín, soportes con los respectivos insumos como: abonos, herramienta menor, fertilizantes, mangueras, surtidores, etc. Por un periodo de tres (3) meses, un servicio por mes.</t>
  </si>
  <si>
    <t>MES</t>
  </si>
  <si>
    <t>1.2</t>
  </si>
  <si>
    <t xml:space="preserve">Mantenimiento y puesta y funcionamiento de la bomba dosificadora para jardín vertical, existente. Incluye suministro de batería. </t>
  </si>
  <si>
    <t>UN</t>
  </si>
  <si>
    <t xml:space="preserve">1.3 </t>
  </si>
  <si>
    <t>Mantenimiento y puesta en funcionamiento del sistema de riesgo existente en maguera de ½ pulgada</t>
  </si>
  <si>
    <t>ML</t>
  </si>
  <si>
    <t>1.4</t>
  </si>
  <si>
    <t>Plantar hiedras y siete cueros rastrero en coordinación con el diseño existente.</t>
  </si>
  <si>
    <t xml:space="preserve">2.1 </t>
  </si>
  <si>
    <t xml:space="preserve">2.2 </t>
  </si>
  <si>
    <t xml:space="preserve">UN </t>
  </si>
  <si>
    <t>2.3</t>
  </si>
  <si>
    <t xml:space="preserve">Servicio de mantenimiento post-siembra de las 50 jardineras, incluye el servicio mensual de podas del césped y árboles, corte de hiedras, entre otro material vegetativo existente y renovado, abonamiento del terreno, riego y fertilización, reparación de raíces, resiembras de jardín, soportes con los respectivos insumos como: abonos, herramienta menor, fertilizantes, mangueras, surtidores, etc. Por un periodo de tres (3) meses, un servicio cada 15 días. (6 servicios). </t>
  </si>
  <si>
    <t>Quincenal</t>
  </si>
  <si>
    <t>2.4</t>
  </si>
  <si>
    <t>Suministro e instalación de grava decorativa en cada una de las macetas, color a elegir por parte del supervisor en el momento de la instalación.</t>
  </si>
  <si>
    <t>Cantidad</t>
  </si>
  <si>
    <t>PRECIO UNITARIO IVA INCLUIDO</t>
  </si>
  <si>
    <t>Suministro y plantación de una especie jerarquica de mayor altura tipo: Agabe, Palma zica, cheflera, Helecho palma, palma carey, Aves del paraíso, palma carey roja, Bamboo, Cauchos, Drasena, Alocacia morada y/o similar. Las jardineras metálicas serán ubicadas en las terrazas de acuerdo con la indicación del supervisor.</t>
  </si>
  <si>
    <t xml:space="preserve">Suministro y plantación de tres especies en la base, alrededor de la planta jerárquica, tipo: Repolla, abrecaminos, afelandras, trasdescantias y/o similar. </t>
  </si>
  <si>
    <t>• Por favor diligenciar solo las celdas en AZUL.
• Los precios unitarios deberán ser expresado en PESOS COLOMBIANOS y en números enteros.
• El formato contiene los insumos de costos estimados por el Instituto por lo tanto no se permite modificar, agregar o quitar ningún ítem o sub-ítem.
• Para la estructuración de la propuesta por favor tener en cuenta el documento anexo "Ficha técnica" 
• Los precios deberán aproximarse por exceso o por defecto al entero más cercano así: (i) si es igual o superior a 50 centavos, se aproxima al entero siguiente; (ii) si es inferior a 50 centavos se baja al entero anterior.
• Los precios unitarios deben contemplar todos los rubros requeridos para la adecuada prestación del servicio y el cumplimiento de las obligaciones contractuales.
• Los precios unitarios ofertados no pueden superar los precios techo establecidos.
• Ningún ítem de la propuesta económica debe ser diligenciado con cero (0), so pena de ser rechazada.</t>
  </si>
  <si>
    <t xml:space="preserve">PRECIO UNITARIO IVA INCLUIDO </t>
  </si>
  <si>
    <r>
      <rPr>
        <b/>
        <sz val="9"/>
        <color theme="1"/>
        <rFont val="Arial Narrow"/>
        <family val="2"/>
      </rPr>
      <t>Notas:</t>
    </r>
    <r>
      <rPr>
        <sz val="9"/>
        <color theme="1"/>
        <rFont val="Arial Narrow"/>
        <family val="2"/>
      </rPr>
      <t xml:space="preserve">
</t>
    </r>
    <r>
      <rPr>
        <b/>
        <sz val="9"/>
        <color rgb="FFFF0000"/>
        <rFont val="Arial Narrow"/>
        <family val="2"/>
      </rPr>
      <t>(1)</t>
    </r>
    <r>
      <rPr>
        <sz val="9"/>
        <color rgb="FFFF0000"/>
        <rFont val="Arial Narrow"/>
        <family val="2"/>
      </rPr>
      <t xml:space="preserve"> </t>
    </r>
    <r>
      <rPr>
        <sz val="9"/>
        <color theme="1"/>
        <rFont val="Arial Narrow"/>
        <family val="2"/>
      </rPr>
      <t xml:space="preserve">Tener en cuenta en el momento de ofertar, que el plazo de ejecución es estimado y podrá ser inferior. 
</t>
    </r>
    <r>
      <rPr>
        <b/>
        <sz val="9"/>
        <color rgb="FFFF0000"/>
        <rFont val="Arial Narrow"/>
        <family val="2"/>
      </rPr>
      <t>(2)</t>
    </r>
    <r>
      <rPr>
        <sz val="9"/>
        <color theme="1"/>
        <rFont val="Arial Narrow"/>
        <family val="2"/>
      </rPr>
      <t xml:space="preserve"> Los valores unitarios deben incluir todos los costos y gastos directos e indirectos en que incurre el contratista durante la ejecución del contrato de acuerdo con las especificaciones de la ficha técnica, las obligaciones tributarias de acuerdo con las normas aplicables para el tipo de servicio y contrato correspondiente.
</t>
    </r>
  </si>
  <si>
    <t>INMUEBLE</t>
  </si>
  <si>
    <t xml:space="preserve">2.	Inmueble ubicado en la calle 12 B # 2-37 - EDIFICIO NUEVA SEDE </t>
  </si>
  <si>
    <t>Prestar el servicio de mantenimiento, plantación y suministro de jardinería para las sedes del ICANH, inmuebles ubicados en la calle 12 # 2 – 41 y calle 12 b # 2 – 37 de la Bogotá D.C</t>
  </si>
  <si>
    <t>PRECIO TECHO</t>
  </si>
  <si>
    <t>PRECIO OFERTADO</t>
  </si>
  <si>
    <t>Instituto Colombiano de Antropología e Historia
Proceso de Mínima Cuantía No. MC-ICANH-022-2024</t>
  </si>
  <si>
    <t>OFERTAS RECIBIDAS</t>
  </si>
  <si>
    <t>EMPRESA</t>
  </si>
  <si>
    <t>VALOR OFERTADO</t>
  </si>
  <si>
    <t>OBSERVACIÓN</t>
  </si>
  <si>
    <t>NOTA</t>
  </si>
  <si>
    <t>Oferta</t>
  </si>
  <si>
    <t>Oferta 1</t>
  </si>
  <si>
    <t>Oferta 2</t>
  </si>
  <si>
    <t>Oferta 3</t>
  </si>
  <si>
    <t>Oferta 4</t>
  </si>
  <si>
    <t>Posición</t>
  </si>
  <si>
    <t>Posición 1</t>
  </si>
  <si>
    <t>Posición 2</t>
  </si>
  <si>
    <t>Posición 3</t>
  </si>
  <si>
    <t>Posiciones</t>
  </si>
  <si>
    <t>Solicitud Aclaración Precios Artificialmente Bajos</t>
  </si>
  <si>
    <t>Dentro de la GUÍA PARA EL MANEJO DE OFERTAS ARTIFICIALMENTE BAJAS EN PROCESOS DE CONTRATACIÓN diseñada por la Colombia Compra Eficiente se establece:</t>
  </si>
  <si>
    <t>1) Tomar el conjunto de ofertas a evaluar.</t>
  </si>
  <si>
    <t>Instituto Colombiano de Antropología e Historia
Proceso de Selección Abreviada de Menor Cuantía No. SAMC-ICANH-005-2024</t>
  </si>
  <si>
    <t>Prestar los servicios para desarrollar el Plan Institucional de Capacitación y Bienestar del Instituto Colombiano de Antropología e Historia ICANH para la vigencia 2024</t>
  </si>
  <si>
    <t>CONTINENTAL EXPERIENCES SAS</t>
  </si>
  <si>
    <t>INDUHOTEL SAS</t>
  </si>
  <si>
    <t>ESTRATEGIA Y LOGISTICA DE EVENTOS SAS</t>
  </si>
  <si>
    <t>B2 NETWORKS SAS</t>
  </si>
  <si>
    <t>Instituto Colombiano de Antropología e Historia</t>
  </si>
  <si>
    <t>SAMC-ICANH- -2024</t>
  </si>
  <si>
    <t>Prestar los servicios para desarrollar el Plan Institucional de Capacitación y Bienestar del Instituto Colombiano de Antropología e Historia – ICANH para la vigencia 2024</t>
  </si>
  <si>
    <t>Instrucciones para el diligenciamiento de la cotización</t>
  </si>
  <si>
    <r>
      <t>• Por favor diligenciar solo las celdas en AZUL.
• Los precios unitarios deberán ser expresado en PESOS COLOMBIANOS y en números entreros, los cuales deben incluir el IVA.
• El formato contiene los insumos de costos estimados por el Instituto por lo tanto no se permite modificar, agregar o quitar ningún ítem o sub-ítem.
• Para la estructuración de la propuesta</t>
    </r>
    <r>
      <rPr>
        <b/>
        <sz val="9"/>
        <color theme="1"/>
        <rFont val="Arial Narrow"/>
        <family val="2"/>
      </rPr>
      <t xml:space="preserve"> por favor revisar detenidamente el documento anexo "Ficha técnica" y "Anexo único"</t>
    </r>
    <r>
      <rPr>
        <sz val="9"/>
        <color theme="1"/>
        <rFont val="Arial Narrow"/>
        <family val="2"/>
      </rPr>
      <t xml:space="preserve">
• Los precios deberán aproximarse por exceso o por defecto al entero más cercano así: (i) si es igual o superior a 50 centavos, se aproxima al entero siguiente; (ii) si es inferior a 50 centavos se baja al entero anterior.
• Los precios unitarios deben contemplar todos los rubros requeridos para la adecuada prestación del servicio y el cumplimiento de las obligaciones contractuales como lo son la trazabilidad del servicio, equipo mínimo, entre otros aspectos técnicos.
• Los precios unitarios ofertados no pueden superar los precios techo establecidos.
• Ningún ítem de la propuesta económica debe ser diligenciado con cero (0), so pena de ser rechazada.</t>
    </r>
  </si>
  <si>
    <r>
      <rPr>
        <b/>
        <sz val="9"/>
        <color theme="1"/>
        <rFont val="Arial Narrow"/>
        <family val="2"/>
      </rPr>
      <t>Notas:</t>
    </r>
    <r>
      <rPr>
        <sz val="9"/>
        <color theme="1"/>
        <rFont val="Arial Narrow"/>
        <family val="2"/>
      </rPr>
      <t xml:space="preserve">
</t>
    </r>
    <r>
      <rPr>
        <b/>
        <sz val="9"/>
        <color rgb="FFFF0000"/>
        <rFont val="Arial Narrow"/>
        <family val="2"/>
      </rPr>
      <t>(1)</t>
    </r>
    <r>
      <rPr>
        <sz val="9"/>
        <color rgb="FFFF0000"/>
        <rFont val="Arial Narrow"/>
        <family val="2"/>
      </rPr>
      <t xml:space="preserve"> </t>
    </r>
    <r>
      <rPr>
        <sz val="9"/>
        <color theme="1"/>
        <rFont val="Arial Narrow"/>
        <family val="2"/>
      </rPr>
      <t>Los valores unitarios deben incluir todos los costos y gastos directos e indirectos en que incurre el contratista durante la ejecución del contrato de acuerdo con las especificaciones de la ficha técnica, las obligaciones tributarias de acuerdo con las normas aplicables para el tipo de servicio y contrato correspondiente.</t>
    </r>
    <r>
      <rPr>
        <sz val="9"/>
        <color rgb="FFFF0000"/>
        <rFont val="Arial Narrow"/>
        <family val="2"/>
      </rPr>
      <t xml:space="preserve">
</t>
    </r>
    <r>
      <rPr>
        <b/>
        <sz val="9"/>
        <color rgb="FFFF0000"/>
        <rFont val="Arial Narrow"/>
        <family val="2"/>
      </rPr>
      <t>(2)</t>
    </r>
    <r>
      <rPr>
        <sz val="9"/>
        <color theme="1"/>
        <rFont val="Arial Narrow"/>
        <family val="2"/>
      </rPr>
      <t xml:space="preserve"> Es importante tener en cuenta todos los criterios técnicos establecidos en el documento </t>
    </r>
    <r>
      <rPr>
        <b/>
        <sz val="9"/>
        <color theme="1"/>
        <rFont val="Arial Narrow"/>
        <family val="2"/>
      </rPr>
      <t>"Anexo único - Acciones y actividades de capacitación y bienestar"</t>
    </r>
    <r>
      <rPr>
        <sz val="9"/>
        <color theme="1"/>
        <rFont val="Arial Narrow"/>
        <family val="2"/>
      </rPr>
      <t>, así como lo establecido en la</t>
    </r>
    <r>
      <rPr>
        <b/>
        <sz val="9"/>
        <color theme="1"/>
        <rFont val="Arial Narrow"/>
        <family val="2"/>
      </rPr>
      <t xml:space="preserve"> ficha técnica </t>
    </r>
    <r>
      <rPr>
        <sz val="9"/>
        <color theme="1"/>
        <rFont val="Arial Narrow"/>
        <family val="2"/>
      </rPr>
      <t xml:space="preserve">adjunta al proceso, lo anterior, con el fin de que se contemplen todos estos requerimientos técnicos en el valor unitario a cotizar para cada temática general en los componentes de "Bienestar" y "Capacitación".
</t>
    </r>
    <r>
      <rPr>
        <b/>
        <sz val="9"/>
        <color rgb="FFFF0000"/>
        <rFont val="Arial Narrow"/>
        <family val="2"/>
      </rPr>
      <t>(3)</t>
    </r>
    <r>
      <rPr>
        <sz val="9"/>
        <color theme="1"/>
        <rFont val="Arial Narrow"/>
        <family val="2"/>
      </rPr>
      <t xml:space="preserve"> </t>
    </r>
    <r>
      <rPr>
        <b/>
        <sz val="9"/>
        <color theme="1"/>
        <rFont val="Arial Narrow"/>
        <family val="2"/>
      </rPr>
      <t>Para todas las actividades o eventos se deberá tener en cuenta el cargo de los espacios, escenarios, plazoletas, salones y demás para la realización de las actividades de bienestar y capacitación.</t>
    </r>
    <r>
      <rPr>
        <sz val="9"/>
        <color theme="1"/>
        <rFont val="Arial Narrow"/>
        <family val="2"/>
      </rPr>
      <t xml:space="preserve">
</t>
    </r>
    <r>
      <rPr>
        <b/>
        <sz val="9"/>
        <color rgb="FFFF0000"/>
        <rFont val="Arial Narrow"/>
        <family val="2"/>
      </rPr>
      <t xml:space="preserve">(4) </t>
    </r>
    <r>
      <rPr>
        <sz val="9"/>
        <color theme="1"/>
        <rFont val="Arial Narrow"/>
        <family val="2"/>
      </rPr>
      <t xml:space="preserve">Se recuerda que la ejecución requiere de un equipo mínimo de trabajo, el cual se encuentra establecido en la ficha técnica del proceso, por lo que se debe contemplar este requerimiento dentro del valor unitario.
</t>
    </r>
    <r>
      <rPr>
        <b/>
        <sz val="9"/>
        <color rgb="FFFF0000"/>
        <rFont val="Arial Narrow"/>
        <family val="2"/>
      </rPr>
      <t>(5)</t>
    </r>
    <r>
      <rPr>
        <b/>
        <sz val="9"/>
        <rFont val="Arial Narrow"/>
        <family val="2"/>
      </rPr>
      <t xml:space="preserve"> Tener en cuenta que de cada temática general se despliega una serie de actividades que contemplan distinta cantidad de beneficiarios de la actividad, así como la unidad de medida y la cantidad requerida frente a esta medida, sin embargo, el valor unitario se debe establecer conforme a la actividad general y no frente al desagregado de esta.
</t>
    </r>
    <r>
      <rPr>
        <b/>
        <sz val="9"/>
        <color rgb="FFFF0000"/>
        <rFont val="Arial Narrow"/>
        <family val="2"/>
      </rPr>
      <t xml:space="preserve">(6) </t>
    </r>
    <r>
      <rPr>
        <b/>
        <sz val="9"/>
        <rFont val="Arial Narrow"/>
        <family val="2"/>
      </rPr>
      <t xml:space="preserve">Por favor ofertar los dos componentes "Bienestar" y "Capacitación"
</t>
    </r>
    <r>
      <rPr>
        <b/>
        <sz val="9"/>
        <color rgb="FFFF0000"/>
        <rFont val="Arial Narrow"/>
        <family val="2"/>
      </rPr>
      <t>(7)</t>
    </r>
    <r>
      <rPr>
        <b/>
        <sz val="9"/>
        <rFont val="Arial Narrow"/>
        <family val="2"/>
      </rPr>
      <t xml:space="preserve"> </t>
    </r>
    <r>
      <rPr>
        <sz val="9"/>
        <rFont val="Arial Narrow"/>
        <family val="2"/>
      </rPr>
      <t xml:space="preserve">Es importante resaltar que para la actividad navideña, se requiere del suministro de una cantidad estimada de regalos, los cuales debe cumplir con los requerimientos técnicos establecidos en la ficha técnica.
</t>
    </r>
    <r>
      <rPr>
        <b/>
        <sz val="9"/>
        <color rgb="FFFF0000"/>
        <rFont val="Arial Narrow"/>
        <family val="2"/>
      </rPr>
      <t>(8)</t>
    </r>
    <r>
      <rPr>
        <sz val="9"/>
        <rFont val="Arial Narrow"/>
        <family val="2"/>
      </rPr>
      <t xml:space="preserve"> En el presente formato de oferta económica se encuentran </t>
    </r>
    <r>
      <rPr>
        <b/>
        <u/>
        <sz val="9"/>
        <rFont val="Arial Narrow"/>
        <family val="2"/>
      </rPr>
      <t>notas en negrita y con subrayado para algunos ítems, los aspectos señalados en las notas son algunos de los requerimientos técnicos que se tienen para el ítem, por lo que es importante contemplarlos dentro del valor unitario a ofertar, conforme con lo establecido en la ficha técnica y en el anexo único.</t>
    </r>
  </si>
  <si>
    <r>
      <t xml:space="preserve">1. BIENESTAR </t>
    </r>
    <r>
      <rPr>
        <b/>
        <sz val="11"/>
        <color rgb="FFFF0000"/>
        <rFont val="Arial Narrow"/>
        <family val="2"/>
      </rPr>
      <t>Nota 6</t>
    </r>
  </si>
  <si>
    <t>No.</t>
  </si>
  <si>
    <t>TEMA</t>
  </si>
  <si>
    <r>
      <t xml:space="preserve">DESCRIPCIÓN GENERAL </t>
    </r>
    <r>
      <rPr>
        <b/>
        <sz val="11"/>
        <color rgb="FFFF0000"/>
        <rFont val="Arial Narrow"/>
        <family val="2"/>
      </rPr>
      <t>Notas 1, 2, 3, 4, 5</t>
    </r>
  </si>
  <si>
    <t>CANTIDAD ESTIMADA BENEFICIARIOS</t>
  </si>
  <si>
    <t>UNIDAD DE MEDIDA</t>
  </si>
  <si>
    <t>CANTIDAD REQUERIDA</t>
  </si>
  <si>
    <t>MODALIDAD</t>
  </si>
  <si>
    <r>
      <t xml:space="preserve">Precio unitario incluido IVA </t>
    </r>
    <r>
      <rPr>
        <b/>
        <sz val="11"/>
        <color rgb="FFFF0000"/>
        <rFont val="Arial Narrow"/>
        <family val="2"/>
      </rPr>
      <t>Notas 1, 2, 3, 4, 5</t>
    </r>
  </si>
  <si>
    <t>CONTROL</t>
  </si>
  <si>
    <t>Valor total IVA incluido</t>
  </si>
  <si>
    <t>Semana Creativa y Cultural.</t>
  </si>
  <si>
    <t xml:space="preserve">Actividad de bienestar tipo conmemoración que desarrolle entre otros, principalmente temas relacionados con una semana de vacaciones creativas y culturales para grupos entre 25  a 30 niños, actividades de la semana de receso      </t>
  </si>
  <si>
    <r>
      <t xml:space="preserve">jornada 1:  - actividad de reconocimiento patrimonial  y recorrido patrimonial por el centro histórico y recreación (taller de máscaras) en el centro histórico (niños) </t>
    </r>
    <r>
      <rPr>
        <b/>
        <u/>
        <sz val="8"/>
        <color theme="1"/>
        <rFont val="Arial Narrow"/>
        <family val="2"/>
      </rPr>
      <t>(incluye 2 refrigerios y materiales)</t>
    </r>
  </si>
  <si>
    <t>Jornada</t>
  </si>
  <si>
    <t>Presencial</t>
  </si>
  <si>
    <t>Día de la Familia</t>
  </si>
  <si>
    <t>Actividad de bienestar tipo conmemoración que desarrolle entre otros, principalmente temas relacionados con el día de la familia se celebrará a partir de la entrega de pases o pasadías en 2 tipos de actividades.</t>
  </si>
  <si>
    <t>Opción 1. Brazaletes para la entrada a un parque de diversiones (entre semana de miércoles a viernes).</t>
  </si>
  <si>
    <t>Brazaletes</t>
  </si>
  <si>
    <t>N/A</t>
  </si>
  <si>
    <t>Bonos de Estímulo por Labor Destacada</t>
  </si>
  <si>
    <t>Actividad de bienestar tipo fortalecimiento de la labor destacada que desarrolle entre otros, el cruce con los cumpleaños del funcionario: Con ocasión de estimular el trabajo y entrega de eficientes productos laborales, así como en respuesta y aprobación por su aporte al mejoramiento del clima laboral se entregará a cada trabajador un bono de 4 tipologías de servicio recreativo que estimulen su ánimo laboral.
A libre elección del servidor sobre las opciones presentadas.</t>
  </si>
  <si>
    <t>Se hará entrega a cada trabajador una entrada para SPA, con ocasión de la conmemoración del cumpleaños del servidor.</t>
  </si>
  <si>
    <t>Entrada</t>
  </si>
  <si>
    <t>Se hará entrega a cada servidor de planta una entrada para dos personas a cine 2D con combo de crispetas y gaseosa pequeña, con ocasión de la conmemoración del cumpleaños del servidor.</t>
  </si>
  <si>
    <t>Cierre de gestión</t>
  </si>
  <si>
    <r>
      <t xml:space="preserve">Actividad de cierre de gestión para 130 personas, </t>
    </r>
    <r>
      <rPr>
        <b/>
        <u/>
        <sz val="8"/>
        <color theme="1"/>
        <rFont val="Arial Narrow"/>
        <family val="2"/>
      </rPr>
      <t>conforme a lo establecido en el anexo único de la ficha técnica</t>
    </r>
    <r>
      <rPr>
        <sz val="8"/>
        <color theme="1"/>
        <rFont val="Arial Narrow"/>
        <family val="2"/>
      </rPr>
      <t>. Incluye logística, transporte, alimentación, escenarios de uso exclusivo para el ICANH y recreación dirigida.</t>
    </r>
  </si>
  <si>
    <t>Actividad de cierre de gestión</t>
  </si>
  <si>
    <r>
      <t xml:space="preserve">Actividad de cierre de gestión para 37 personas, </t>
    </r>
    <r>
      <rPr>
        <b/>
        <u/>
        <sz val="8"/>
        <color theme="1"/>
        <rFont val="Arial Narrow"/>
        <family val="2"/>
      </rPr>
      <t>conforme a lo establecido en el anexo único de la ficha técnica</t>
    </r>
    <r>
      <rPr>
        <sz val="8"/>
        <color theme="1"/>
        <rFont val="Arial Narrow"/>
        <family val="2"/>
      </rPr>
      <t>. Incluye logística, transporte, alimentación, escenarios de uso exclusivo para el ICANH y recreación dirigida.</t>
    </r>
  </si>
  <si>
    <t>Apoyo a celebraciones navideñas autónomas de los funcionarios ICANH</t>
  </si>
  <si>
    <t>Se dará apoyo a las actividades navideñas de los funcionarios con un obsequio para los niños que permita el fortalecimiento del encuentro emocional y familiar así como el respaldo institucional de la vida familiar de los trabajadorres</t>
  </si>
  <si>
    <t>Obsequios</t>
  </si>
  <si>
    <t>SUBTOTAL 1. BIENESTAR</t>
  </si>
  <si>
    <r>
      <t xml:space="preserve">2. CAPACITACIÓN </t>
    </r>
    <r>
      <rPr>
        <b/>
        <sz val="11"/>
        <color rgb="FFFF0000"/>
        <rFont val="Arial Narrow"/>
        <family val="2"/>
      </rPr>
      <t>Nota 6</t>
    </r>
  </si>
  <si>
    <r>
      <t xml:space="preserve">DESCRIPCIÓN GENERAL </t>
    </r>
    <r>
      <rPr>
        <b/>
        <sz val="11"/>
        <color rgb="FFFF0000"/>
        <rFont val="Arial Narrow"/>
        <family val="2"/>
      </rPr>
      <t>Notas 1, 2, 3, 4, 6</t>
    </r>
  </si>
  <si>
    <t>Sesiones Intensivas: Curso de Alturas</t>
  </si>
  <si>
    <r>
      <t xml:space="preserve">Esta actividad formativa tiene un número total de 63 horas:
-Zona sur de Colombia:
Zona 1: San Agustín, Idolos y Piedras (21 horas) Para 7 servidores
Zona 2: Tierradentro (21 horas) Para 7 servidores
-Zona norte de Colombia:
Zona 3: Teyuna (21 horas) Para 7 servidores 
Esta actividad formativa tiene un número total de 63 horas distribuidas en 3 grupos de 21 horas, cada uno con 3 sesiones de 7 horas por sesión, con periodicidad de 2 sesiones por mes ,en cada taller y la población beneficiaria programada será de 21 servidores aproximadamente.
</t>
    </r>
    <r>
      <rPr>
        <b/>
        <u/>
        <sz val="8"/>
        <color theme="1"/>
        <rFont val="Arial Narrow"/>
        <family val="2"/>
      </rPr>
      <t>(Incluye elementos para la formación bajo modalidad presencial, como material didáctico físico y audiovisual, alimentación, hidratación y capacitador de acuerdo con lo dispuesto en el anexo único)</t>
    </r>
  </si>
  <si>
    <t>Actividad formativa de 63 horas</t>
  </si>
  <si>
    <t>Sesiones Intensivas: Curso en Operación y Mantenimiento de Sistemas de Tratamiento de Aguas Residuales (en Limpieza Pozos Sépticos)</t>
  </si>
  <si>
    <r>
      <t xml:space="preserve">Esta actividad formativa tiene un número total de 63 horas:
-Zona sur de Colombia:
Zona 1: San Agustín, Idolos y Piedras (21 horas) Para 7 servidores
Zona 2: Tierradentro (21 horas) Para 7 servidores
-Zona norte de Colombia:
Zona 3: Teyuna (21 horas) Para 7 servidores 
La 63 horas están distribuidas en 3 grupos de 21 horas, cada uno con 3 sesiones de 7 horas cada una, con periodicidad de 2 sesiones por mes en cada taller y la población beneficiaria programada será de 21 servidores aproximadamente.
</t>
    </r>
    <r>
      <rPr>
        <b/>
        <u/>
        <sz val="8"/>
        <color theme="1"/>
        <rFont val="Arial Narrow"/>
        <family val="2"/>
      </rPr>
      <t>(Incluye elementos para la formación bajo modalidad virtual, como material audiovisual, y capacitador de acuerdo con lo dispuesto en el anexo único)</t>
    </r>
  </si>
  <si>
    <t>Virtual</t>
  </si>
  <si>
    <t>Medición del Riesgo Psicosocial</t>
  </si>
  <si>
    <t>Se solicita desarrollar esta medición  teniendo en cuenta como mínimo los siguientes criterios:
1.	Identificación de los factores de riesgo psicosocial: Identificar las condiciones que las personas experimentan al relacionarse con el medio, el trabajo y la sociedad que les rodea.
2.	Tiempo de exposición: Considerar el tiempo durante el cual los empleados están expuestos a los factores de riesgo psicosocial.
3.	Frecuencia de presentación: Evaluar con qué frecuencia se presentan los factores de riesgo psicosocial.
4.	Intensidad de la situación: Medir la intensidad de las situaciones que pueden convertirse en factores de riesgo psicosocial.
5.	Potencial dañino: Evaluar el potencial dañino de los factores de riesgo psicosocial.
6.	Significación para el individuo: Considerar cómo los factores de riesgo psicosocial afectan a cada individuo1.
7.	Simultaneidad de dos o más factores de riesgo: Evaluar la presencia simultánea de dos o más factores de riesgo psicosocial.
8.	Participación de los trabajadores: Involucrar a los trabajadores en el proceso de evaluación de los riesgos psicosociales.
9.	Análisis de los datos e identificación de los riesgos: Realizar un análisis de los datos recogidos y identificar los riesgos psicosociales.
10.	Sensibilización frente a la actividad a realizar a todos los trabajadores: Informar a todos los trabajadores sobre la actividad a realizar y obtener su consentimiento informado.
La medición se realizará en la sede de Bogotá y los Parques Arqueológicos San Agustín, Tierradentro, Ídolos, Santa María Antigua del Darién y Teyuna.</t>
  </si>
  <si>
    <t>Medición para un aproximado de 111 servidores</t>
  </si>
  <si>
    <t>Medición del Clima Laboral</t>
  </si>
  <si>
    <t>Se solicita desarrollar esta medición  teniendo en cuenta como mínimo los siguientes criterios:
1.	Orientación organizacional: Claridad de los servidores públicos sobre la misión, los objetivos, las estrategias, los valores y las políticas de una entidad.
2.	Administración del talento humano: Nivel de percepción de los servidores públicos sobre los procesos organizacionales orientados a una adecuada ubicación de éstos en sus respectivos cargos y a su capacitación, bienestar y satisfacción.
3.	Estilo de dirección: Conocimientos y habilidades gerenciales aplicadas en el desempeño de las funciones del área.
4.	Comunicación e integración: Es el intercambio retroalimentador de ideas, pensamientos y sentimientos entre dos o más personas.
5.	Trabajo en grupo: Es el realizado por un número determinado de personas que trabajan de manera interdependiente y aportando habilidades complementarias para el logro de un propósito común.
6.	Capacidad profesional: Se refiere al conjunto de conocimientos, habilidades, motivaciones y comportamientos personales de los funcionarios.
7.	Medio ambiente físico: Condiciones físicas que rodean el trabajo (iluminación, ventilación, estímulos visuales y auditivos, aseo, orden, seguridad, mantenimiento locativo) y que, en conjunto, inciden positiva o negativamente en el desempeño laboral de los servidores públicos.
8.	Frecuencia de la medición: Según el Departamento Administrativo de la Función Pública, el clima laboral se debe medir en cada entidad por lo menos cada dos años.
9.	Definición, ejecución y evaluación de estrategias de intervención: Una vez medida la situación del clima laboral, se deben definir, ejecutar y evaluar estrategias de intervención.</t>
  </si>
  <si>
    <t>Medición para un aproximado de 200 servidores</t>
  </si>
  <si>
    <t>SUBTOTAL 2. CAPACITACIÓN</t>
  </si>
  <si>
    <t>Imprevistos</t>
  </si>
  <si>
    <t>Almuerzos y cenas, refrigerios, servicio de transporte de personas y alquiler de salones</t>
  </si>
  <si>
    <t>Unidad</t>
  </si>
  <si>
    <t>DESCRIPCIÓN</t>
  </si>
  <si>
    <t>VALOR PRESUPUESTO</t>
  </si>
  <si>
    <t>VALOR TOTAL OFERTA</t>
  </si>
  <si>
    <t>REQUERIMIENTOS ADICIONALES</t>
  </si>
  <si>
    <t>IMPREVISTOS</t>
  </si>
  <si>
    <t>TOTAL OFERTA</t>
  </si>
  <si>
    <t>SAMC-ICANH-005-2024</t>
  </si>
  <si>
    <t xml:space="preserve">INDUHOTEL S.A.S </t>
  </si>
  <si>
    <t xml:space="preserve">NIT </t>
  </si>
  <si>
    <t>900.300.970-1</t>
  </si>
  <si>
    <t xml:space="preserve">CARLOS ANDRES SIERRA PAEZ </t>
  </si>
  <si>
    <t>316 8334406</t>
  </si>
  <si>
    <t>docinduhotelsas@gmail.com</t>
  </si>
  <si>
    <t>(601) 884 9510</t>
  </si>
  <si>
    <t xml:space="preserve">ESTRATEGIA Y LOGISTICA DE EVENTOS </t>
  </si>
  <si>
    <t>JORGE EDISON GOMEZ GOMEZ</t>
  </si>
  <si>
    <t>licitaciones@estrategiaylogistica.com</t>
  </si>
  <si>
    <t>B2 NETWORKS SAS   -   NIT 900521780-7</t>
  </si>
  <si>
    <t>EDILBERTO BOHORQUEZ RODRIGUEZ</t>
  </si>
  <si>
    <t>edibohorquez@gmail.com Celular 3059232882</t>
  </si>
  <si>
    <t>CORRECCIÓN ARITMÉTICA</t>
  </si>
  <si>
    <t>PRECIO UNITARIO INCLUIDO IVA</t>
  </si>
  <si>
    <t>VALOR TOTAL INVA INCLUIDO</t>
  </si>
  <si>
    <t>CUMPLE / NO CUMPLE</t>
  </si>
  <si>
    <t>Valores unitarios con decimales</t>
  </si>
  <si>
    <t>El Instituto Colombiano de Antropología e Historia ICANH, en virtud de lo establecido en el DOCUMENTO PLIEGO DE CONDICIONES No. SAMC-ICANH-005-2024 de la Invitación Pública No. SAMC-ICANH-005-2024, cuyo objeto es “Prestar los servicios para desarrollar el Plan Institucional de Capacitación y Bienestar del Instituto Colombiano de Antropología e Historia ICANH para la vigencia 2024”, se revisan los precios ofertados por los proponentes con base en el siguiente análisis:</t>
  </si>
  <si>
    <t>“Cuando el total de ofertas analizadas es menor a cinco (5), el Banco Mundial recomienda identificar como posibles ofertas artificialmente bajas aquellas ofertas cuyo valor es menor o igual que el 20% del costo total estimado por la Entidad Estatal"</t>
  </si>
  <si>
    <t>2) Calcular la variación frente al presupuesto oficial</t>
  </si>
  <si>
    <t>VARIACIÓN</t>
  </si>
  <si>
    <t>PRESUPUESTO</t>
  </si>
  <si>
    <r>
      <t xml:space="preserve">En este sentido, </t>
    </r>
    <r>
      <rPr>
        <b/>
        <u/>
        <sz val="11"/>
        <color theme="1"/>
        <rFont val="Arial Narrow"/>
        <family val="2"/>
      </rPr>
      <t>NO se requiere a los oferentes</t>
    </r>
    <r>
      <rPr>
        <sz val="11"/>
        <color theme="1"/>
        <rFont val="Arial Narrow"/>
        <family val="2"/>
      </rPr>
      <t xml:space="preserve"> mencionados anteriormente para que sustenten técnica, financiera y económicamente los precios ofertados, de acuerdo con el criterio establecido por la Agencia Nacional de Contratación Pública, por lo tanto, </t>
    </r>
    <r>
      <rPr>
        <b/>
        <sz val="11"/>
        <color theme="1"/>
        <rFont val="Arial Narrow"/>
        <family val="2"/>
      </rPr>
      <t>ninguna oferta se encuentra inmersa en la Causal de rechazo No. 3</t>
    </r>
    <r>
      <rPr>
        <sz val="11"/>
        <color theme="1"/>
        <rFont val="Arial Narrow"/>
        <family val="2"/>
      </rPr>
      <t xml:space="preserve"> que establece: “Cuando de conformidad con la información con la cual cuenta la Entidad, se estime que el valor de una oferta resulta artificialmente bajo y el proponente no logre sustentar o demostrar que el valor de su propuesta responde a circunstancias objetivas de su oferta”.</t>
    </r>
  </si>
  <si>
    <t>Oferta RECHAZADA</t>
  </si>
  <si>
    <r>
      <t xml:space="preserve">Se modificó el valor unitario del ítem de imprevistos, cuando este es un valor fijado por la Entidad. El valor es de $12.094.804 y se modificó a $12.074.804. Por lo tanto, la oferta está inmersa en la causal de rechazo No. 17. </t>
    </r>
    <r>
      <rPr>
        <b/>
        <i/>
        <u/>
        <sz val="11"/>
        <color rgb="FFFF0000"/>
        <rFont val="Arial Narrow"/>
        <family val="2"/>
      </rPr>
      <t>"Cuando el proponente modifique el Formato de Oferta Económica".</t>
    </r>
  </si>
  <si>
    <t>CALCULO MEDIA ARITMÉTICA</t>
  </si>
  <si>
    <t>Oferente</t>
  </si>
  <si>
    <t>Valor sumatoria de precios</t>
  </si>
  <si>
    <t>Menores o iguales/mayores</t>
  </si>
  <si>
    <t>Puntaje</t>
  </si>
  <si>
    <t>Media aritmética</t>
  </si>
  <si>
    <t>PUNTAJE MÁXIMO</t>
  </si>
  <si>
    <t>Puntuación</t>
  </si>
  <si>
    <t>El ICANH a partir del valor de las ofertas, asignará máximo CUARENTA (40) PUNTOS, de acuerdo con el método escogido en forma aleatoria para la ponderación de la Oferta Económica.
Para determinar el método de ponderación, la Entidad tomará los centavos de la Tasa de Cambio Representativa del Mercado (TRM) (certificada por la Superintendencia Financiera de Colombia en su sitio web: https://www.superfinanciera.gov.co/publicacion/60819 ) que rija el día hábil anterior a la fecha establecida para la publicación del informe preliminar de evaluación, definida en el cronograma vigente al momento del cierre del proceso de selección, aun cuando esta fecha se modifique posteriormente en desarrollo del Proceso de Contratación. El método de ponderación se determinará de acuerdo con los rangos del siguiente cuadro:</t>
  </si>
  <si>
    <t>Una vez revisada la TRM del día hábil anterior a la fecha establecida para la publicación del informe preliminar de evaluación, se encuentra lo siguiente:</t>
  </si>
  <si>
    <t>El método de ponderación es la Media Aritmética.</t>
  </si>
  <si>
    <t>Se realiza corrección aritmética, previamente el valor de la oferta sin correción aritmética era de $159.642.335</t>
  </si>
  <si>
    <t>Se realiza corrección aritmética, previamente el valor de la oferta sin correción aritmética era de $150.652.134</t>
  </si>
  <si>
    <t>PUNTAJES</t>
  </si>
  <si>
    <t>OFERTAS HABILITADAS ECONÓMICAMENTE (SUMATORIA VALORES UNITARIOS)</t>
  </si>
  <si>
    <t>EVALUADOR TÉCNICO - ECONÓMICO</t>
  </si>
  <si>
    <t xml:space="preserve">NOMBRE DEL PROFESIONAL </t>
  </si>
  <si>
    <t>YULIET CAMILA GUTIÉRREZ RIVEROS</t>
  </si>
  <si>
    <t>CARGO</t>
  </si>
  <si>
    <t>CONTRATISTA ICANH</t>
  </si>
  <si>
    <t>NO SE ENCUENTRA HABILITADO JURÍDICAMENTE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</si>
</sst>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
    <numFmt numFmtId="165" formatCode="&quot;$&quot;\ #,##0.00"/>
    <numFmt numFmtId="166" formatCode="0.0%"/>
  </numFmts>
  <fonts count="40" x14ac:knownFonts="1">
    <font>
      <sz val="11"/>
      <color theme="1"/>
      <name val="Calibri"/>
      <family val="2"/>
      <scheme val="minor"/>
    </font>
    <font>
      <sz val="11"/>
      <color theme="1"/>
      <name val="Calibri"/>
      <family val="2"/>
      <scheme val="minor"/>
    </font>
    <font>
      <sz val="10"/>
      <name val="Arial"/>
      <family val="2"/>
    </font>
    <font>
      <sz val="10"/>
      <name val="Univers"/>
      <family val="2"/>
    </font>
    <font>
      <b/>
      <sz val="11"/>
      <color rgb="FF000000"/>
      <name val="Arial Narrow"/>
      <family val="2"/>
    </font>
    <font>
      <sz val="11"/>
      <color theme="1"/>
      <name val="Arial Narrow"/>
      <family val="2"/>
    </font>
    <font>
      <b/>
      <sz val="11"/>
      <color theme="1"/>
      <name val="Arial Narrow"/>
      <family val="2"/>
    </font>
    <font>
      <sz val="9"/>
      <color theme="1"/>
      <name val="Arial Narrow"/>
      <family val="2"/>
    </font>
    <font>
      <sz val="9"/>
      <color rgb="FFFF0000"/>
      <name val="Arial Narrow"/>
      <family val="2"/>
    </font>
    <font>
      <b/>
      <sz val="9"/>
      <color theme="1"/>
      <name val="Arial Narrow"/>
      <family val="2"/>
    </font>
    <font>
      <b/>
      <sz val="9"/>
      <color rgb="FFFF0000"/>
      <name val="Arial Narrow"/>
      <family val="2"/>
    </font>
    <font>
      <sz val="10"/>
      <color rgb="FF000000"/>
      <name val="Arial"/>
      <family val="2"/>
    </font>
    <font>
      <sz val="11"/>
      <color rgb="FF000000"/>
      <name val="Arial"/>
      <family val="2"/>
    </font>
    <font>
      <b/>
      <sz val="10"/>
      <color rgb="FF000000"/>
      <name val="Arial"/>
      <family val="2"/>
    </font>
    <font>
      <b/>
      <sz val="11"/>
      <name val="Arial"/>
      <family val="2"/>
    </font>
    <font>
      <b/>
      <sz val="11"/>
      <color rgb="FFFF0000"/>
      <name val="Arial"/>
      <family val="2"/>
    </font>
    <font>
      <sz val="11"/>
      <color rgb="FF000000"/>
      <name val="Calibri"/>
      <family val="2"/>
      <scheme val="minor"/>
    </font>
    <font>
      <sz val="10"/>
      <color rgb="FF000000"/>
      <name val="Calibri"/>
      <family val="2"/>
      <scheme val="minor"/>
    </font>
    <font>
      <b/>
      <sz val="11"/>
      <color theme="1"/>
      <name val="Calibri"/>
      <family val="2"/>
      <scheme val="minor"/>
    </font>
    <font>
      <sz val="8"/>
      <name val="Calibri"/>
      <family val="2"/>
      <scheme val="minor"/>
    </font>
    <font>
      <b/>
      <sz val="11"/>
      <color rgb="FFFF0000"/>
      <name val="Arial Narrow"/>
      <family val="2"/>
    </font>
    <font>
      <b/>
      <sz val="9"/>
      <name val="Arial Narrow"/>
      <family val="2"/>
    </font>
    <font>
      <sz val="9"/>
      <name val="Arial Narrow"/>
      <family val="2"/>
    </font>
    <font>
      <b/>
      <u/>
      <sz val="9"/>
      <name val="Arial Narrow"/>
      <family val="2"/>
    </font>
    <font>
      <sz val="8"/>
      <color theme="1"/>
      <name val="Arial Narrow"/>
      <family val="2"/>
    </font>
    <font>
      <b/>
      <u/>
      <sz val="8"/>
      <color theme="1"/>
      <name val="Arial Narrow"/>
      <family val="2"/>
    </font>
    <font>
      <sz val="11"/>
      <color rgb="FFFF0000"/>
      <name val="Arial Narrow"/>
      <family val="2"/>
    </font>
    <font>
      <sz val="8"/>
      <color rgb="FFFF0000"/>
      <name val="Arial Narrow"/>
      <family val="2"/>
    </font>
    <font>
      <i/>
      <sz val="11"/>
      <color theme="1"/>
      <name val="Arial Narrow"/>
      <family val="2"/>
    </font>
    <font>
      <b/>
      <u/>
      <sz val="11"/>
      <color theme="1"/>
      <name val="Arial Narrow"/>
      <family val="2"/>
    </font>
    <font>
      <b/>
      <i/>
      <u/>
      <sz val="11"/>
      <color rgb="FFFF0000"/>
      <name val="Arial Narrow"/>
      <family val="2"/>
    </font>
    <font>
      <sz val="12"/>
      <color rgb="FFFF0000"/>
      <name val="Arial"/>
      <family val="2"/>
    </font>
    <font>
      <b/>
      <sz val="10"/>
      <name val="Arial"/>
      <family val="2"/>
    </font>
    <font>
      <sz val="10"/>
      <color rgb="FFFF0000"/>
      <name val="Arial"/>
      <family val="2"/>
    </font>
    <font>
      <sz val="10"/>
      <color theme="1"/>
      <name val="Calibri"/>
      <family val="2"/>
      <scheme val="minor"/>
    </font>
    <font>
      <b/>
      <sz val="10"/>
      <color rgb="FFFF0000"/>
      <name val="Arial"/>
      <family val="2"/>
    </font>
    <font>
      <b/>
      <sz val="9"/>
      <name val="Arial"/>
      <family val="2"/>
    </font>
    <font>
      <sz val="9"/>
      <color rgb="FFFF0000"/>
      <name val="Arial"/>
      <family val="2"/>
    </font>
    <font>
      <sz val="9"/>
      <color theme="1"/>
      <name val="Calibri"/>
      <family val="2"/>
      <scheme val="minor"/>
    </font>
    <font>
      <b/>
      <sz val="9"/>
      <color rgb="FFFF0000"/>
      <name val="Arial"/>
      <family val="2"/>
    </font>
  </fonts>
  <fills count="11">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
      <patternFill patternType="solid">
        <fgColor rgb="FFFFFFFF"/>
        <bgColor rgb="FF000000"/>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3" tint="0.89999084444715716"/>
        <bgColor indexed="64"/>
      </patternFill>
    </fill>
    <fill>
      <patternFill patternType="solid">
        <fgColor theme="0" tint="-0.249977111117893"/>
        <bgColor indexed="64"/>
      </patternFill>
    </fill>
    <fill>
      <patternFill patternType="solid">
        <fgColor theme="0"/>
        <bgColor indexed="64"/>
      </patternFill>
    </fill>
    <fill>
      <patternFill patternType="solid">
        <fgColor them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8">
    <xf numFmtId="0" fontId="0" fillId="0" borderId="0"/>
    <xf numFmtId="0" fontId="2" fillId="0" borderId="0"/>
    <xf numFmtId="0" fontId="3" fillId="0" borderId="0"/>
    <xf numFmtId="9"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cellStyleXfs>
  <cellXfs count="211">
    <xf numFmtId="0" fontId="0" fillId="0" borderId="0" xfId="0"/>
    <xf numFmtId="164" fontId="5" fillId="0" borderId="1" xfId="3" applyNumberFormat="1" applyFont="1" applyFill="1" applyBorder="1" applyAlignment="1" applyProtection="1">
      <alignment horizontal="right" vertical="center"/>
    </xf>
    <xf numFmtId="0" fontId="11" fillId="4" borderId="11" xfId="6" applyFont="1" applyFill="1" applyBorder="1" applyProtection="1">
      <protection locked="0"/>
    </xf>
    <xf numFmtId="0" fontId="12" fillId="4" borderId="11" xfId="6" applyFont="1" applyFill="1" applyBorder="1" applyProtection="1">
      <protection locked="0"/>
    </xf>
    <xf numFmtId="0" fontId="13" fillId="4" borderId="0" xfId="6" applyFont="1" applyFill="1" applyProtection="1">
      <protection locked="0"/>
    </xf>
    <xf numFmtId="0" fontId="12" fillId="4" borderId="0" xfId="6" applyFont="1" applyFill="1" applyProtection="1">
      <protection locked="0"/>
    </xf>
    <xf numFmtId="0" fontId="5" fillId="0" borderId="0" xfId="0" applyFont="1" applyProtection="1">
      <protection locked="0"/>
    </xf>
    <xf numFmtId="0" fontId="5" fillId="0" borderId="0" xfId="0" applyFont="1"/>
    <xf numFmtId="0" fontId="5" fillId="0" borderId="5" xfId="0" applyFont="1" applyBorder="1"/>
    <xf numFmtId="0" fontId="5" fillId="0" borderId="6" xfId="0" applyFont="1" applyBorder="1"/>
    <xf numFmtId="0" fontId="5" fillId="0" borderId="7" xfId="0" applyFont="1" applyBorder="1"/>
    <xf numFmtId="0" fontId="5" fillId="0" borderId="8" xfId="0" applyFont="1" applyBorder="1"/>
    <xf numFmtId="0" fontId="5" fillId="0" borderId="9" xfId="0" applyFont="1" applyBorder="1"/>
    <xf numFmtId="0" fontId="5" fillId="0" borderId="10" xfId="0" applyFont="1" applyBorder="1"/>
    <xf numFmtId="0" fontId="5" fillId="0" borderId="11" xfId="0" applyFont="1" applyBorder="1"/>
    <xf numFmtId="0" fontId="5" fillId="0" borderId="12" xfId="0" applyFont="1" applyBorder="1"/>
    <xf numFmtId="0" fontId="5" fillId="0" borderId="1" xfId="0" applyFont="1" applyBorder="1" applyAlignment="1">
      <alignment horizontal="justify" vertical="center" wrapText="1"/>
    </xf>
    <xf numFmtId="0" fontId="6" fillId="0" borderId="2" xfId="0" applyFont="1" applyBorder="1"/>
    <xf numFmtId="0" fontId="5" fillId="0" borderId="1" xfId="0" applyFont="1" applyBorder="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14" fillId="3" borderId="1"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5" fillId="0" borderId="14" xfId="0" applyFont="1" applyBorder="1" applyAlignment="1">
      <alignment horizontal="center" vertical="center" wrapText="1"/>
    </xf>
    <xf numFmtId="0" fontId="16" fillId="0" borderId="2" xfId="0" applyFont="1" applyBorder="1" applyAlignment="1">
      <alignment horizontal="center" vertical="center" wrapText="1"/>
    </xf>
    <xf numFmtId="0" fontId="5" fillId="0" borderId="1" xfId="0" applyFont="1" applyBorder="1" applyAlignment="1">
      <alignment horizontal="center" vertical="center" wrapText="1"/>
    </xf>
    <xf numFmtId="164" fontId="5" fillId="0" borderId="1" xfId="0" applyNumberFormat="1" applyFont="1" applyBorder="1" applyAlignment="1">
      <alignment horizontal="right" vertical="center" wrapText="1"/>
    </xf>
    <xf numFmtId="164" fontId="5" fillId="0" borderId="1" xfId="0" applyNumberFormat="1" applyFont="1" applyBorder="1" applyAlignment="1">
      <alignment horizontal="right" vertical="center"/>
    </xf>
    <xf numFmtId="0" fontId="5" fillId="0" borderId="1" xfId="0" applyFont="1" applyBorder="1" applyAlignment="1">
      <alignment vertical="center" wrapText="1"/>
    </xf>
    <xf numFmtId="0" fontId="17"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5" fillId="0" borderId="14" xfId="0" applyFont="1" applyBorder="1" applyAlignment="1">
      <alignment horizontal="justify" vertical="center" wrapText="1"/>
    </xf>
    <xf numFmtId="0" fontId="5" fillId="0" borderId="14" xfId="0" applyFont="1" applyBorder="1" applyAlignment="1">
      <alignment horizontal="center" vertical="center"/>
    </xf>
    <xf numFmtId="0" fontId="5" fillId="0" borderId="14" xfId="0" applyFont="1" applyBorder="1" applyAlignment="1">
      <alignment vertical="center" wrapText="1"/>
    </xf>
    <xf numFmtId="0" fontId="16" fillId="0" borderId="5" xfId="0" applyFont="1" applyBorder="1" applyAlignment="1">
      <alignment horizontal="center" vertical="center" wrapText="1"/>
    </xf>
    <xf numFmtId="164" fontId="5" fillId="0" borderId="14" xfId="0" applyNumberFormat="1" applyFont="1" applyBorder="1" applyAlignment="1">
      <alignment horizontal="right" vertical="center" wrapText="1"/>
    </xf>
    <xf numFmtId="0" fontId="5" fillId="0" borderId="0" xfId="0" applyFont="1" applyAlignment="1">
      <alignment vertical="center"/>
    </xf>
    <xf numFmtId="164" fontId="6" fillId="0" borderId="1" xfId="0" applyNumberFormat="1" applyFont="1" applyBorder="1" applyAlignment="1">
      <alignment horizontal="right" vertical="center"/>
    </xf>
    <xf numFmtId="9" fontId="5" fillId="0" borderId="0" xfId="0" applyNumberFormat="1" applyFont="1" applyAlignment="1">
      <alignment vertical="center"/>
    </xf>
    <xf numFmtId="164" fontId="5" fillId="2" borderId="1" xfId="3" applyNumberFormat="1" applyFont="1" applyFill="1" applyBorder="1" applyAlignment="1" applyProtection="1">
      <alignment horizontal="right" vertical="center"/>
      <protection locked="0"/>
    </xf>
    <xf numFmtId="0" fontId="5" fillId="0" borderId="0" xfId="0" applyFont="1" applyAlignment="1" applyProtection="1">
      <alignment vertical="center"/>
      <protection locked="0"/>
    </xf>
    <xf numFmtId="0" fontId="6" fillId="0" borderId="1" xfId="0" applyFont="1" applyBorder="1" applyAlignment="1">
      <alignment horizontal="left" vertical="center"/>
    </xf>
    <xf numFmtId="0" fontId="6" fillId="0" borderId="1" xfId="0" applyFont="1" applyBorder="1" applyAlignment="1">
      <alignment horizontal="center" vertical="center"/>
    </xf>
    <xf numFmtId="0" fontId="5" fillId="0" borderId="5"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0" fillId="0" borderId="0" xfId="0"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0" fontId="5" fillId="0" borderId="12" xfId="0" applyFont="1" applyBorder="1" applyAlignment="1">
      <alignment vertical="center"/>
    </xf>
    <xf numFmtId="0" fontId="18" fillId="0" borderId="1" xfId="0" applyFont="1" applyBorder="1" applyAlignment="1">
      <alignment horizontal="center" vertical="center"/>
    </xf>
    <xf numFmtId="164" fontId="0" fillId="0" borderId="1" xfId="0" applyNumberFormat="1" applyBorder="1" applyAlignment="1">
      <alignment horizontal="center" vertical="center"/>
    </xf>
    <xf numFmtId="0" fontId="0" fillId="0" borderId="1" xfId="0" applyBorder="1" applyAlignment="1">
      <alignment vertical="center"/>
    </xf>
    <xf numFmtId="0" fontId="0" fillId="0" borderId="0" xfId="0" applyAlignment="1">
      <alignment horizontal="center" vertical="center"/>
    </xf>
    <xf numFmtId="0" fontId="0" fillId="0" borderId="1" xfId="0" applyBorder="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left" vertical="center"/>
    </xf>
    <xf numFmtId="0" fontId="5" fillId="0" borderId="0" xfId="0" applyFont="1" applyAlignment="1">
      <alignment horizontal="left" vertical="center" wrapText="1"/>
    </xf>
    <xf numFmtId="0" fontId="0" fillId="0" borderId="0" xfId="0" applyAlignment="1">
      <alignment horizontal="left" vertical="center"/>
    </xf>
    <xf numFmtId="164" fontId="5" fillId="0" borderId="1" xfId="0" applyNumberFormat="1" applyFont="1" applyBorder="1" applyAlignment="1">
      <alignment horizontal="center" vertical="center"/>
    </xf>
    <xf numFmtId="0" fontId="6" fillId="7" borderId="2" xfId="0" applyFont="1" applyFill="1" applyBorder="1"/>
    <xf numFmtId="0" fontId="6" fillId="7" borderId="4" xfId="0" applyFont="1" applyFill="1" applyBorder="1"/>
    <xf numFmtId="0" fontId="6" fillId="8" borderId="1" xfId="0" applyFont="1" applyFill="1" applyBorder="1" applyAlignment="1">
      <alignment horizontal="center" vertical="center"/>
    </xf>
    <xf numFmtId="0" fontId="6"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1" xfId="0" applyFont="1" applyFill="1" applyBorder="1" applyAlignment="1">
      <alignment horizontal="center" vertical="center" wrapText="1"/>
    </xf>
    <xf numFmtId="0" fontId="7" fillId="0" borderId="14" xfId="0" applyFont="1" applyBorder="1" applyAlignment="1">
      <alignment vertical="center" wrapText="1"/>
    </xf>
    <xf numFmtId="0" fontId="24" fillId="0" borderId="14" xfId="0" applyFont="1" applyBorder="1" applyAlignment="1">
      <alignment vertical="center" wrapText="1"/>
    </xf>
    <xf numFmtId="0" fontId="24" fillId="0" borderId="1" xfId="0" applyFont="1" applyBorder="1" applyAlignment="1">
      <alignment vertical="center" wrapText="1"/>
    </xf>
    <xf numFmtId="165" fontId="26" fillId="0" borderId="1" xfId="3" applyNumberFormat="1" applyFont="1" applyFill="1" applyBorder="1" applyAlignment="1" applyProtection="1">
      <alignment horizontal="center" vertical="center"/>
      <protection locked="0"/>
    </xf>
    <xf numFmtId="165" fontId="5" fillId="7" borderId="1" xfId="0" applyNumberFormat="1" applyFont="1" applyFill="1" applyBorder="1" applyAlignment="1" applyProtection="1">
      <alignment horizontal="center" vertical="center"/>
      <protection locked="0"/>
    </xf>
    <xf numFmtId="0" fontId="27" fillId="0" borderId="1" xfId="0" applyFont="1" applyBorder="1" applyAlignment="1">
      <alignment horizontal="justify" vertical="center" wrapText="1"/>
    </xf>
    <xf numFmtId="164" fontId="5" fillId="0" borderId="1" xfId="0" applyNumberFormat="1" applyFont="1" applyBorder="1" applyAlignment="1">
      <alignment vertical="center"/>
    </xf>
    <xf numFmtId="0" fontId="24" fillId="0" borderId="1" xfId="0" applyFont="1" applyBorder="1" applyAlignment="1">
      <alignment horizontal="justify" vertical="center" wrapText="1"/>
    </xf>
    <xf numFmtId="0" fontId="7" fillId="0" borderId="1" xfId="0" applyFont="1" applyBorder="1" applyAlignment="1">
      <alignment vertical="center" wrapText="1"/>
    </xf>
    <xf numFmtId="164" fontId="6" fillId="3" borderId="1" xfId="0" applyNumberFormat="1" applyFont="1" applyFill="1" applyBorder="1" applyAlignment="1">
      <alignment vertical="center"/>
    </xf>
    <xf numFmtId="165" fontId="5" fillId="0" borderId="1" xfId="0" applyNumberFormat="1" applyFont="1" applyBorder="1" applyAlignment="1">
      <alignment horizontal="center" vertical="center"/>
    </xf>
    <xf numFmtId="164" fontId="6" fillId="0" borderId="1" xfId="0" applyNumberFormat="1" applyFont="1" applyBorder="1" applyAlignment="1">
      <alignment vertical="center"/>
    </xf>
    <xf numFmtId="0" fontId="20" fillId="3" borderId="1" xfId="0" applyFont="1" applyFill="1" applyBorder="1" applyAlignment="1">
      <alignment horizontal="center" vertical="center"/>
    </xf>
    <xf numFmtId="165" fontId="26" fillId="0" borderId="1" xfId="0" applyNumberFormat="1" applyFont="1" applyBorder="1" applyAlignment="1">
      <alignment vertical="center"/>
    </xf>
    <xf numFmtId="165" fontId="5" fillId="0" borderId="1" xfId="0" applyNumberFormat="1" applyFont="1" applyBorder="1" applyAlignment="1">
      <alignment vertical="center"/>
    </xf>
    <xf numFmtId="0" fontId="20" fillId="0" borderId="1" xfId="0" applyFont="1" applyBorder="1" applyAlignment="1">
      <alignment horizontal="center" vertical="center"/>
    </xf>
    <xf numFmtId="165" fontId="20" fillId="0" borderId="1" xfId="0" applyNumberFormat="1" applyFont="1" applyBorder="1" applyAlignment="1">
      <alignment vertical="center"/>
    </xf>
    <xf numFmtId="165" fontId="6" fillId="0" borderId="1" xfId="0" applyNumberFormat="1" applyFont="1" applyBorder="1" applyAlignment="1">
      <alignment vertical="center"/>
    </xf>
    <xf numFmtId="0" fontId="5" fillId="0" borderId="0" xfId="0" applyFont="1" applyAlignment="1">
      <alignment horizontal="justify" vertical="center" wrapText="1"/>
    </xf>
    <xf numFmtId="0" fontId="4" fillId="0" borderId="0" xfId="0" applyFont="1" applyAlignment="1">
      <alignment horizontal="left" vertical="center"/>
    </xf>
    <xf numFmtId="0" fontId="7" fillId="0" borderId="0" xfId="4" applyFont="1" applyAlignment="1">
      <alignment horizontal="left" vertical="center" wrapText="1"/>
    </xf>
    <xf numFmtId="0" fontId="7" fillId="0" borderId="0" xfId="0" applyFont="1" applyAlignment="1">
      <alignment horizontal="left" vertical="top"/>
    </xf>
    <xf numFmtId="0" fontId="6" fillId="0" borderId="0" xfId="0" applyFont="1"/>
    <xf numFmtId="166" fontId="0" fillId="0" borderId="0" xfId="3" applyNumberFormat="1" applyFont="1" applyAlignment="1">
      <alignment vertical="center"/>
    </xf>
    <xf numFmtId="165" fontId="0" fillId="0" borderId="1" xfId="0" applyNumberFormat="1" applyBorder="1" applyAlignment="1">
      <alignment horizontal="center" vertical="center"/>
    </xf>
    <xf numFmtId="165" fontId="0" fillId="0" borderId="0" xfId="0" applyNumberFormat="1" applyAlignment="1">
      <alignment horizontal="center" vertical="center"/>
    </xf>
    <xf numFmtId="0" fontId="18" fillId="0" borderId="0" xfId="0" applyFont="1" applyAlignment="1">
      <alignment horizontal="center" vertical="center"/>
    </xf>
    <xf numFmtId="10" fontId="0" fillId="0" borderId="1" xfId="3" applyNumberFormat="1" applyFont="1" applyBorder="1" applyAlignment="1">
      <alignment horizontal="center" vertical="center"/>
    </xf>
    <xf numFmtId="0" fontId="20" fillId="0" borderId="1" xfId="0" applyFont="1" applyBorder="1" applyAlignment="1">
      <alignment horizontal="justify" vertical="center" wrapText="1"/>
    </xf>
    <xf numFmtId="0" fontId="18" fillId="0" borderId="1" xfId="0" applyFont="1" applyBorder="1" applyAlignment="1">
      <alignment horizontal="center"/>
    </xf>
    <xf numFmtId="0" fontId="18" fillId="0" borderId="15" xfId="0" applyFont="1" applyBorder="1" applyAlignment="1">
      <alignment horizontal="center"/>
    </xf>
    <xf numFmtId="44" fontId="18" fillId="0" borderId="1" xfId="0" applyNumberFormat="1" applyFont="1" applyBorder="1" applyAlignment="1">
      <alignment horizontal="center" vertical="center" wrapText="1"/>
    </xf>
    <xf numFmtId="44" fontId="18" fillId="0" borderId="15" xfId="0" applyNumberFormat="1" applyFont="1" applyBorder="1"/>
    <xf numFmtId="0" fontId="1" fillId="0" borderId="1" xfId="7" applyNumberFormat="1" applyFont="1" applyBorder="1" applyAlignment="1">
      <alignment horizontal="center"/>
    </xf>
    <xf numFmtId="0" fontId="1" fillId="0" borderId="1" xfId="7" applyNumberFormat="1" applyFont="1" applyBorder="1" applyAlignment="1">
      <alignment horizontal="center" vertical="center"/>
    </xf>
    <xf numFmtId="44" fontId="0" fillId="0" borderId="1" xfId="0" applyNumberFormat="1" applyBorder="1" applyAlignment="1">
      <alignment vertical="center"/>
    </xf>
    <xf numFmtId="2" fontId="0" fillId="0" borderId="1" xfId="0" applyNumberFormat="1" applyBorder="1" applyAlignment="1">
      <alignment horizontal="center" vertical="center"/>
    </xf>
    <xf numFmtId="44" fontId="0" fillId="0" borderId="15" xfId="0" applyNumberFormat="1" applyBorder="1"/>
    <xf numFmtId="165" fontId="0" fillId="0" borderId="1" xfId="0" applyNumberFormat="1" applyBorder="1"/>
    <xf numFmtId="44" fontId="0" fillId="0" borderId="8" xfId="0" applyNumberFormat="1" applyBorder="1"/>
    <xf numFmtId="2" fontId="18" fillId="0" borderId="1" xfId="0" applyNumberFormat="1" applyFont="1" applyBorder="1" applyAlignment="1">
      <alignment horizontal="center"/>
    </xf>
    <xf numFmtId="1" fontId="0" fillId="0" borderId="1" xfId="0" applyNumberFormat="1" applyBorder="1" applyAlignment="1">
      <alignment horizontal="center"/>
    </xf>
    <xf numFmtId="0" fontId="18" fillId="0" borderId="0" xfId="0" applyFont="1"/>
    <xf numFmtId="2" fontId="0" fillId="0" borderId="0" xfId="0" applyNumberFormat="1"/>
    <xf numFmtId="44" fontId="0" fillId="0" borderId="0" xfId="7" applyFont="1"/>
    <xf numFmtId="4" fontId="0" fillId="0" borderId="0" xfId="0" applyNumberFormat="1"/>
    <xf numFmtId="44" fontId="0" fillId="0" borderId="0" xfId="0" applyNumberFormat="1"/>
    <xf numFmtId="0" fontId="1" fillId="0" borderId="0" xfId="7" applyNumberFormat="1" applyFont="1" applyBorder="1" applyAlignment="1">
      <alignment horizontal="center"/>
    </xf>
    <xf numFmtId="0" fontId="1" fillId="0" borderId="0" xfId="7" applyNumberFormat="1" applyFont="1" applyBorder="1" applyAlignment="1">
      <alignment horizontal="center" vertical="center"/>
    </xf>
    <xf numFmtId="44" fontId="0" fillId="0" borderId="0" xfId="0" applyNumberFormat="1" applyAlignment="1">
      <alignment vertical="center"/>
    </xf>
    <xf numFmtId="2" fontId="0" fillId="0" borderId="0" xfId="0" applyNumberFormat="1" applyAlignment="1">
      <alignment horizontal="center" vertical="center"/>
    </xf>
    <xf numFmtId="0" fontId="1" fillId="0" borderId="6" xfId="7" applyNumberFormat="1" applyFont="1" applyBorder="1" applyAlignment="1">
      <alignment horizontal="center"/>
    </xf>
    <xf numFmtId="0" fontId="1" fillId="0" borderId="6" xfId="7" applyNumberFormat="1" applyFont="1" applyBorder="1" applyAlignment="1">
      <alignment horizontal="center" vertical="center"/>
    </xf>
    <xf numFmtId="44" fontId="0" fillId="0" borderId="6" xfId="0" applyNumberFormat="1" applyBorder="1" applyAlignment="1">
      <alignment vertical="center"/>
    </xf>
    <xf numFmtId="2" fontId="0" fillId="0" borderId="6" xfId="0" applyNumberFormat="1" applyBorder="1" applyAlignment="1">
      <alignment horizontal="center" vertical="center"/>
    </xf>
    <xf numFmtId="2" fontId="0" fillId="0" borderId="14" xfId="0" applyNumberFormat="1" applyBorder="1" applyAlignment="1">
      <alignment horizontal="center" vertical="center"/>
    </xf>
    <xf numFmtId="2" fontId="0" fillId="0" borderId="1" xfId="0" applyNumberFormat="1" applyBorder="1" applyAlignment="1">
      <alignment vertical="center"/>
    </xf>
    <xf numFmtId="165" fontId="5" fillId="0" borderId="0" xfId="0" applyNumberFormat="1" applyFont="1" applyAlignment="1">
      <alignment vertical="center"/>
    </xf>
    <xf numFmtId="0" fontId="31" fillId="9" borderId="0" xfId="0" applyFont="1" applyFill="1" applyAlignment="1">
      <alignment horizontal="left" vertical="center"/>
    </xf>
    <xf numFmtId="0" fontId="32" fillId="9" borderId="0" xfId="0" applyFont="1" applyFill="1" applyAlignment="1">
      <alignment vertical="center"/>
    </xf>
    <xf numFmtId="0" fontId="33" fillId="9" borderId="0" xfId="0" applyFont="1" applyFill="1" applyAlignment="1">
      <alignment vertical="center"/>
    </xf>
    <xf numFmtId="0" fontId="34" fillId="0" borderId="0" xfId="0" applyFont="1" applyAlignment="1">
      <alignment vertical="center"/>
    </xf>
    <xf numFmtId="0" fontId="35" fillId="9" borderId="0" xfId="0" applyFont="1" applyFill="1" applyAlignment="1">
      <alignment vertical="center"/>
    </xf>
    <xf numFmtId="0" fontId="36" fillId="9" borderId="0" xfId="0" applyFont="1" applyFill="1" applyAlignment="1">
      <alignment vertical="center"/>
    </xf>
    <xf numFmtId="0" fontId="37" fillId="9" borderId="0" xfId="0" applyFont="1" applyFill="1" applyAlignment="1">
      <alignment vertical="center"/>
    </xf>
    <xf numFmtId="0" fontId="38" fillId="0" borderId="0" xfId="0" applyFont="1" applyAlignment="1">
      <alignment vertical="center"/>
    </xf>
    <xf numFmtId="0" fontId="39" fillId="9" borderId="0" xfId="0" applyFont="1" applyFill="1" applyAlignment="1">
      <alignment vertical="center"/>
    </xf>
    <xf numFmtId="0" fontId="18" fillId="10" borderId="1" xfId="0" applyFont="1" applyFill="1" applyBorder="1" applyAlignment="1">
      <alignment horizontal="center" vertical="center"/>
    </xf>
    <xf numFmtId="0" fontId="5" fillId="2" borderId="1" xfId="0" applyFont="1" applyFill="1" applyBorder="1" applyAlignment="1" applyProtection="1">
      <alignment horizontal="left"/>
      <protection locked="0"/>
    </xf>
    <xf numFmtId="0" fontId="9" fillId="3" borderId="1" xfId="0" applyFont="1" applyFill="1" applyBorder="1" applyAlignment="1">
      <alignment horizontal="center" vertical="center" wrapText="1"/>
    </xf>
    <xf numFmtId="0" fontId="6" fillId="0" borderId="1" xfId="0" applyFont="1" applyBorder="1" applyAlignment="1">
      <alignment horizontal="left"/>
    </xf>
    <xf numFmtId="0" fontId="7" fillId="0" borderId="2" xfId="0" applyFont="1" applyBorder="1" applyAlignment="1">
      <alignment horizontal="left" vertical="top" wrapText="1"/>
    </xf>
    <xf numFmtId="0" fontId="7" fillId="0" borderId="3" xfId="0" applyFont="1" applyBorder="1" applyAlignment="1">
      <alignment horizontal="left" vertical="top"/>
    </xf>
    <xf numFmtId="0" fontId="7" fillId="0" borderId="4" xfId="0" applyFont="1" applyBorder="1" applyAlignment="1">
      <alignment horizontal="left" vertical="top"/>
    </xf>
    <xf numFmtId="0" fontId="6" fillId="6" borderId="1" xfId="0" applyFont="1" applyFill="1" applyBorder="1" applyAlignment="1">
      <alignment horizontal="center" vertical="center"/>
    </xf>
    <xf numFmtId="0" fontId="4" fillId="0" borderId="1" xfId="0" applyFont="1" applyBorder="1" applyAlignment="1">
      <alignment horizontal="left" vertical="center"/>
    </xf>
    <xf numFmtId="0" fontId="7" fillId="0" borderId="1" xfId="4" applyFont="1" applyBorder="1" applyAlignment="1">
      <alignment horizontal="left"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3" xfId="0" applyFont="1" applyBorder="1" applyAlignment="1">
      <alignment horizontal="center" vertical="center" wrapText="1"/>
    </xf>
    <xf numFmtId="0" fontId="6" fillId="5" borderId="1" xfId="0" applyFont="1" applyFill="1" applyBorder="1" applyAlignment="1">
      <alignment horizontal="center" vertical="center"/>
    </xf>
    <xf numFmtId="0" fontId="6" fillId="0" borderId="1" xfId="0" applyFont="1" applyBorder="1" applyAlignment="1">
      <alignment horizontal="center"/>
    </xf>
    <xf numFmtId="0" fontId="6" fillId="0" borderId="1" xfId="0" applyFont="1" applyBorder="1" applyAlignment="1">
      <alignment horizontal="center" wrapText="1"/>
    </xf>
    <xf numFmtId="0" fontId="6" fillId="0" borderId="1" xfId="0" applyFont="1" applyBorder="1" applyAlignment="1">
      <alignment horizontal="left" vertical="center"/>
    </xf>
    <xf numFmtId="0" fontId="5" fillId="0" borderId="1" xfId="0" applyFont="1" applyBorder="1" applyAlignment="1">
      <alignment horizontal="left" vertical="center"/>
    </xf>
    <xf numFmtId="0" fontId="5" fillId="0" borderId="1" xfId="0" applyFont="1" applyBorder="1" applyAlignment="1">
      <alignment horizontal="justify"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164" fontId="5" fillId="0" borderId="1" xfId="0" applyNumberFormat="1" applyFont="1" applyBorder="1" applyAlignment="1">
      <alignment horizontal="center" vertical="center"/>
    </xf>
    <xf numFmtId="165" fontId="0" fillId="0" borderId="14" xfId="0" applyNumberFormat="1" applyBorder="1" applyAlignment="1">
      <alignment horizontal="center" vertical="center"/>
    </xf>
    <xf numFmtId="165" fontId="0" fillId="0" borderId="13" xfId="0" applyNumberFormat="1" applyBorder="1" applyAlignment="1">
      <alignment horizontal="center" vertical="center"/>
    </xf>
    <xf numFmtId="0" fontId="5" fillId="0" borderId="0" xfId="0" applyFont="1" applyAlignment="1">
      <alignment horizontal="justify" vertical="center" wrapText="1"/>
    </xf>
    <xf numFmtId="0" fontId="5" fillId="0" borderId="0" xfId="0" applyFont="1" applyAlignment="1">
      <alignment horizontal="left" vertical="center" wrapText="1"/>
    </xf>
    <xf numFmtId="0" fontId="28" fillId="0" borderId="0" xfId="0" applyFont="1" applyAlignment="1">
      <alignment horizontal="left" vertical="center" wrapText="1"/>
    </xf>
    <xf numFmtId="0" fontId="5" fillId="0" borderId="0" xfId="0" applyFont="1" applyAlignment="1">
      <alignment horizontal="left" vertical="center"/>
    </xf>
    <xf numFmtId="0" fontId="18" fillId="0" borderId="1" xfId="0" applyFont="1" applyBorder="1" applyAlignment="1">
      <alignment horizontal="center"/>
    </xf>
    <xf numFmtId="0" fontId="0" fillId="0" borderId="1" xfId="0" applyBorder="1" applyAlignment="1">
      <alignment horizontal="center"/>
    </xf>
    <xf numFmtId="0" fontId="5" fillId="0" borderId="0" xfId="0" applyFont="1" applyAlignment="1">
      <alignment horizontal="justify" wrapText="1"/>
    </xf>
    <xf numFmtId="0" fontId="5" fillId="0" borderId="0" xfId="0" applyFont="1" applyAlignment="1">
      <alignment horizontal="justify"/>
    </xf>
    <xf numFmtId="0" fontId="0" fillId="0" borderId="0" xfId="0" applyAlignment="1">
      <alignment horizontal="center"/>
    </xf>
    <xf numFmtId="0" fontId="5" fillId="0" borderId="0" xfId="0" applyFont="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6" fillId="0" borderId="7" xfId="0" applyFont="1" applyBorder="1" applyAlignment="1">
      <alignment horizontal="center"/>
    </xf>
    <xf numFmtId="0" fontId="6" fillId="0" borderId="8" xfId="0" applyFont="1" applyBorder="1" applyAlignment="1">
      <alignment horizontal="center"/>
    </xf>
    <xf numFmtId="0" fontId="6" fillId="0" borderId="0" xfId="0" applyFont="1" applyAlignment="1">
      <alignment horizontal="center"/>
    </xf>
    <xf numFmtId="0" fontId="6" fillId="0" borderId="9" xfId="0" applyFont="1" applyBorder="1" applyAlignment="1">
      <alignment horizontal="center"/>
    </xf>
    <xf numFmtId="0" fontId="6" fillId="0" borderId="10" xfId="0" applyFont="1" applyBorder="1" applyAlignment="1">
      <alignment horizontal="center"/>
    </xf>
    <xf numFmtId="0" fontId="6" fillId="0" borderId="11" xfId="0" applyFont="1" applyBorder="1" applyAlignment="1">
      <alignment horizontal="center"/>
    </xf>
    <xf numFmtId="0" fontId="6" fillId="0" borderId="12" xfId="0" applyFont="1" applyBorder="1" applyAlignment="1">
      <alignment horizontal="center"/>
    </xf>
    <xf numFmtId="0" fontId="6" fillId="7" borderId="1" xfId="0" applyFont="1" applyFill="1" applyBorder="1" applyAlignment="1" applyProtection="1">
      <alignment horizontal="left"/>
      <protection locked="0"/>
    </xf>
    <xf numFmtId="0" fontId="6" fillId="0" borderId="2" xfId="0" applyFont="1" applyBorder="1" applyAlignment="1">
      <alignment horizontal="left"/>
    </xf>
    <xf numFmtId="0" fontId="6" fillId="0" borderId="3" xfId="0" applyFont="1" applyBorder="1" applyAlignment="1">
      <alignment horizontal="left"/>
    </xf>
    <xf numFmtId="0" fontId="6" fillId="0" borderId="4" xfId="0" applyFont="1" applyBorder="1" applyAlignment="1">
      <alignment horizontal="left"/>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24" fillId="0" borderId="2" xfId="0" applyFont="1" applyBorder="1" applyAlignment="1">
      <alignment horizontal="left" vertical="center" wrapText="1"/>
    </xf>
    <xf numFmtId="0" fontId="24" fillId="0" borderId="4" xfId="0" applyFont="1" applyBorder="1" applyAlignment="1">
      <alignment horizontal="left" vertical="center" wrapText="1"/>
    </xf>
    <xf numFmtId="0" fontId="6" fillId="8" borderId="1" xfId="0" applyFont="1" applyFill="1" applyBorder="1" applyAlignment="1">
      <alignment horizontal="center" vertical="center"/>
    </xf>
    <xf numFmtId="0" fontId="6" fillId="3" borderId="1" xfId="0" applyFont="1" applyFill="1" applyBorder="1" applyAlignment="1">
      <alignment horizontal="center" vertical="center"/>
    </xf>
    <xf numFmtId="0" fontId="7" fillId="0" borderId="14" xfId="0" applyFont="1" applyBorder="1" applyAlignment="1">
      <alignment horizontal="center" vertical="center" wrapText="1"/>
    </xf>
    <xf numFmtId="0" fontId="7"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13" xfId="0" applyFont="1" applyBorder="1" applyAlignment="1">
      <alignment horizontal="center" vertical="center" wrapText="1"/>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20" fillId="3" borderId="1" xfId="0" applyFont="1" applyFill="1" applyBorder="1" applyAlignment="1">
      <alignment horizontal="center" vertical="center"/>
    </xf>
    <xf numFmtId="0" fontId="24" fillId="0" borderId="2" xfId="0" applyFont="1" applyBorder="1" applyAlignment="1">
      <alignment horizontal="justify" vertical="center" wrapText="1"/>
    </xf>
    <xf numFmtId="0" fontId="24" fillId="0" borderId="4" xfId="0" applyFont="1" applyBorder="1" applyAlignment="1">
      <alignment horizontal="justify" vertical="center" wrapText="1"/>
    </xf>
    <xf numFmtId="0" fontId="6" fillId="8" borderId="2" xfId="0" applyFont="1" applyFill="1" applyBorder="1" applyAlignment="1">
      <alignment horizontal="center" vertical="center"/>
    </xf>
    <xf numFmtId="0" fontId="6" fillId="8" borderId="3" xfId="0" applyFont="1" applyFill="1" applyBorder="1" applyAlignment="1">
      <alignment horizontal="center" vertical="center"/>
    </xf>
    <xf numFmtId="0" fontId="6" fillId="8" borderId="4" xfId="0" applyFont="1" applyFill="1" applyBorder="1" applyAlignment="1">
      <alignment horizontal="center" vertical="center"/>
    </xf>
    <xf numFmtId="0" fontId="20" fillId="0" borderId="1" xfId="0" applyFont="1" applyBorder="1" applyAlignment="1">
      <alignment horizontal="center" vertical="center"/>
    </xf>
    <xf numFmtId="0" fontId="26" fillId="0" borderId="1" xfId="0" applyFont="1" applyBorder="1" applyAlignment="1">
      <alignment horizontal="center" vertical="center"/>
    </xf>
    <xf numFmtId="0" fontId="5" fillId="0" borderId="1" xfId="0" applyFont="1" applyBorder="1" applyAlignment="1">
      <alignment horizontal="center" vertical="center"/>
    </xf>
    <xf numFmtId="0" fontId="26" fillId="0" borderId="2" xfId="0" applyFont="1" applyBorder="1" applyAlignment="1">
      <alignment horizontal="center" vertical="center"/>
    </xf>
    <xf numFmtId="0" fontId="26" fillId="0" borderId="4"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cellXfs>
  <cellStyles count="8">
    <cellStyle name="Moneda" xfId="7" builtinId="4"/>
    <cellStyle name="Normal" xfId="0" builtinId="0"/>
    <cellStyle name="Normal 2 13" xfId="6" xr:uid="{00000000-0005-0000-0000-000001000000}"/>
    <cellStyle name="Normal 3 2" xfId="5" xr:uid="{00000000-0005-0000-0000-000002000000}"/>
    <cellStyle name="Normal 5" xfId="2" xr:uid="{00000000-0005-0000-0000-000003000000}"/>
    <cellStyle name="Normal 6" xfId="4" xr:uid="{00000000-0005-0000-0000-000004000000}"/>
    <cellStyle name="Normal 8" xfId="1" xr:uid="{00000000-0005-0000-0000-000005000000}"/>
    <cellStyle name="Porcentaje" xfId="3" builtinId="5"/>
  </cellStyles>
  <dxfs count="1">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12.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externalLink" Target="externalLinks/externalLink11.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externalLink" Target="externalLinks/externalLink15.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sharedStrings" Target="sharedStrings.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3.jpeg"/><Relationship Id="rId4"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512112</xdr:colOff>
      <xdr:row>1</xdr:row>
      <xdr:rowOff>42650</xdr:rowOff>
    </xdr:from>
    <xdr:to>
      <xdr:col>2</xdr:col>
      <xdr:colOff>436718</xdr:colOff>
      <xdr:row>2</xdr:row>
      <xdr:rowOff>396760</xdr:rowOff>
    </xdr:to>
    <xdr:pic>
      <xdr:nvPicPr>
        <xdr:cNvPr id="2" name="Imagen 1" descr="Imagen que contiene Icono&#10;&#10;Descripción generada automáticamente">
          <a:extLst>
            <a:ext uri="{FF2B5EF4-FFF2-40B4-BE49-F238E27FC236}">
              <a16:creationId xmlns:a16="http://schemas.microsoft.com/office/drawing/2014/main" id="{4757348A-4BF7-4CBF-9E05-4D3D24F8209A}"/>
            </a:ext>
          </a:extLst>
        </xdr:cNvPr>
        <xdr:cNvPicPr>
          <a:picLocks noChangeAspect="1"/>
        </xdr:cNvPicPr>
      </xdr:nvPicPr>
      <xdr:blipFill>
        <a:blip xmlns:r="http://schemas.openxmlformats.org/officeDocument/2006/relationships" r:embed="rId1"/>
        <a:stretch>
          <a:fillRect/>
        </a:stretch>
      </xdr:blipFill>
      <xdr:spPr>
        <a:xfrm>
          <a:off x="620969" y="137900"/>
          <a:ext cx="1530249" cy="548012"/>
        </a:xfrm>
        <a:prstGeom prst="rect">
          <a:avLst/>
        </a:prstGeom>
      </xdr:spPr>
    </xdr:pic>
    <xdr:clientData/>
  </xdr:twoCellAnchor>
  <xdr:twoCellAnchor editAs="oneCell">
    <xdr:from>
      <xdr:col>9</xdr:col>
      <xdr:colOff>118140</xdr:colOff>
      <xdr:row>1</xdr:row>
      <xdr:rowOff>97435</xdr:rowOff>
    </xdr:from>
    <xdr:to>
      <xdr:col>9</xdr:col>
      <xdr:colOff>1014212</xdr:colOff>
      <xdr:row>2</xdr:row>
      <xdr:rowOff>243826</xdr:rowOff>
    </xdr:to>
    <xdr:pic>
      <xdr:nvPicPr>
        <xdr:cNvPr id="3" name="Imagen 2" descr="Imagen que contiene Logotipo&#10;&#10;Descripción generada automáticamente">
          <a:extLst>
            <a:ext uri="{FF2B5EF4-FFF2-40B4-BE49-F238E27FC236}">
              <a16:creationId xmlns:a16="http://schemas.microsoft.com/office/drawing/2014/main" id="{0B30AA52-C335-4A7A-ACB6-7ECFD5A7C65D}"/>
            </a:ext>
          </a:extLst>
        </xdr:cNvPr>
        <xdr:cNvPicPr>
          <a:picLocks noChangeAspect="1"/>
        </xdr:cNvPicPr>
      </xdr:nvPicPr>
      <xdr:blipFill>
        <a:blip xmlns:r="http://schemas.openxmlformats.org/officeDocument/2006/relationships" r:embed="rId2"/>
        <a:stretch>
          <a:fillRect/>
        </a:stretch>
      </xdr:blipFill>
      <xdr:spPr>
        <a:xfrm>
          <a:off x="21169128" y="193423"/>
          <a:ext cx="896072" cy="28649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0</xdr:row>
      <xdr:rowOff>93450</xdr:rowOff>
    </xdr:from>
    <xdr:to>
      <xdr:col>1</xdr:col>
      <xdr:colOff>990601</xdr:colOff>
      <xdr:row>2</xdr:row>
      <xdr:rowOff>74534</xdr:rowOff>
    </xdr:to>
    <xdr:pic>
      <xdr:nvPicPr>
        <xdr:cNvPr id="2" name="Imagen 1" descr="Imagen que contiene Icono&#10;&#10;Descripción generada automáticamente">
          <a:extLst>
            <a:ext uri="{FF2B5EF4-FFF2-40B4-BE49-F238E27FC236}">
              <a16:creationId xmlns:a16="http://schemas.microsoft.com/office/drawing/2014/main" id="{146CDB75-F6A8-4C6A-8B9B-6723F8480E18}"/>
            </a:ext>
          </a:extLst>
        </xdr:cNvPr>
        <xdr:cNvPicPr>
          <a:picLocks noChangeAspect="1"/>
        </xdr:cNvPicPr>
      </xdr:nvPicPr>
      <xdr:blipFill>
        <a:blip xmlns:r="http://schemas.openxmlformats.org/officeDocument/2006/relationships" r:embed="rId1"/>
        <a:stretch>
          <a:fillRect/>
        </a:stretch>
      </xdr:blipFill>
      <xdr:spPr>
        <a:xfrm>
          <a:off x="1" y="93450"/>
          <a:ext cx="1587500" cy="609734"/>
        </a:xfrm>
        <a:prstGeom prst="rect">
          <a:avLst/>
        </a:prstGeom>
      </xdr:spPr>
    </xdr:pic>
    <xdr:clientData/>
  </xdr:twoCellAnchor>
  <xdr:twoCellAnchor editAs="oneCell">
    <xdr:from>
      <xdr:col>8</xdr:col>
      <xdr:colOff>219739</xdr:colOff>
      <xdr:row>0</xdr:row>
      <xdr:rowOff>62510</xdr:rowOff>
    </xdr:from>
    <xdr:to>
      <xdr:col>8</xdr:col>
      <xdr:colOff>1882458</xdr:colOff>
      <xdr:row>2</xdr:row>
      <xdr:rowOff>127000</xdr:rowOff>
    </xdr:to>
    <xdr:pic>
      <xdr:nvPicPr>
        <xdr:cNvPr id="3" name="Imagen 2" descr="Imagen que contiene Logotipo&#10;&#10;Descripción generada automáticamente">
          <a:extLst>
            <a:ext uri="{FF2B5EF4-FFF2-40B4-BE49-F238E27FC236}">
              <a16:creationId xmlns:a16="http://schemas.microsoft.com/office/drawing/2014/main" id="{9A0A2316-F2D2-4B09-888C-ACA790984E49}"/>
            </a:ext>
          </a:extLst>
        </xdr:cNvPr>
        <xdr:cNvPicPr>
          <a:picLocks noChangeAspect="1"/>
        </xdr:cNvPicPr>
      </xdr:nvPicPr>
      <xdr:blipFill>
        <a:blip xmlns:r="http://schemas.openxmlformats.org/officeDocument/2006/relationships" r:embed="rId2"/>
        <a:stretch>
          <a:fillRect/>
        </a:stretch>
      </xdr:blipFill>
      <xdr:spPr>
        <a:xfrm>
          <a:off x="6969789" y="62510"/>
          <a:ext cx="1662719" cy="693140"/>
        </a:xfrm>
        <a:prstGeom prst="rect">
          <a:avLst/>
        </a:prstGeom>
      </xdr:spPr>
    </xdr:pic>
    <xdr:clientData/>
  </xdr:twoCellAnchor>
  <xdr:twoCellAnchor editAs="oneCell">
    <xdr:from>
      <xdr:col>5</xdr:col>
      <xdr:colOff>120650</xdr:colOff>
      <xdr:row>12</xdr:row>
      <xdr:rowOff>163498</xdr:rowOff>
    </xdr:from>
    <xdr:to>
      <xdr:col>6</xdr:col>
      <xdr:colOff>177800</xdr:colOff>
      <xdr:row>15</xdr:row>
      <xdr:rowOff>180415</xdr:rowOff>
    </xdr:to>
    <xdr:pic>
      <xdr:nvPicPr>
        <xdr:cNvPr id="4" name="Imagen 3" descr="Imagen que contiene Texto&#10;&#10;Descripción generada automáticamente">
          <a:extLst>
            <a:ext uri="{FF2B5EF4-FFF2-40B4-BE49-F238E27FC236}">
              <a16:creationId xmlns:a16="http://schemas.microsoft.com/office/drawing/2014/main" id="{17F70035-2F7D-4E4E-B6F0-57972CE9ED5C}"/>
            </a:ext>
          </a:extLst>
        </xdr:cNvPr>
        <xdr:cNvPicPr>
          <a:picLocks noChangeAspect="1"/>
        </xdr:cNvPicPr>
      </xdr:nvPicPr>
      <xdr:blipFill rotWithShape="1">
        <a:blip xmlns:r="http://schemas.openxmlformats.org/officeDocument/2006/relationships" r:embed="rId3"/>
        <a:srcRect l="15494" t="20467" r="16715" b="26935"/>
        <a:stretch/>
      </xdr:blipFill>
      <xdr:spPr bwMode="auto">
        <a:xfrm>
          <a:off x="4279900" y="5364148"/>
          <a:ext cx="857250" cy="569367"/>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47625</xdr:colOff>
      <xdr:row>0</xdr:row>
      <xdr:rowOff>166475</xdr:rowOff>
    </xdr:from>
    <xdr:to>
      <xdr:col>0</xdr:col>
      <xdr:colOff>1362075</xdr:colOff>
      <xdr:row>2</xdr:row>
      <xdr:rowOff>44416</xdr:rowOff>
    </xdr:to>
    <xdr:pic>
      <xdr:nvPicPr>
        <xdr:cNvPr id="2" name="Imagen 1" descr="Imagen que contiene Icono&#10;&#10;Descripción generada automáticamente">
          <a:extLst>
            <a:ext uri="{FF2B5EF4-FFF2-40B4-BE49-F238E27FC236}">
              <a16:creationId xmlns:a16="http://schemas.microsoft.com/office/drawing/2014/main" id="{5ABE4F24-F324-4516-8753-228B2B4B0EC2}"/>
            </a:ext>
          </a:extLst>
        </xdr:cNvPr>
        <xdr:cNvPicPr>
          <a:picLocks noChangeAspect="1"/>
        </xdr:cNvPicPr>
      </xdr:nvPicPr>
      <xdr:blipFill>
        <a:blip xmlns:r="http://schemas.openxmlformats.org/officeDocument/2006/relationships" r:embed="rId1"/>
        <a:stretch>
          <a:fillRect/>
        </a:stretch>
      </xdr:blipFill>
      <xdr:spPr>
        <a:xfrm>
          <a:off x="47625" y="166475"/>
          <a:ext cx="1314450" cy="535166"/>
        </a:xfrm>
        <a:prstGeom prst="rect">
          <a:avLst/>
        </a:prstGeom>
      </xdr:spPr>
    </xdr:pic>
    <xdr:clientData/>
  </xdr:twoCellAnchor>
  <xdr:twoCellAnchor editAs="oneCell">
    <xdr:from>
      <xdr:col>3</xdr:col>
      <xdr:colOff>89564</xdr:colOff>
      <xdr:row>0</xdr:row>
      <xdr:rowOff>154585</xdr:rowOff>
    </xdr:from>
    <xdr:to>
      <xdr:col>3</xdr:col>
      <xdr:colOff>1200149</xdr:colOff>
      <xdr:row>1</xdr:row>
      <xdr:rowOff>433406</xdr:rowOff>
    </xdr:to>
    <xdr:pic>
      <xdr:nvPicPr>
        <xdr:cNvPr id="3" name="Imagen 2" descr="Imagen que contiene Logotipo&#10;&#10;Descripción generada automáticamente">
          <a:extLst>
            <a:ext uri="{FF2B5EF4-FFF2-40B4-BE49-F238E27FC236}">
              <a16:creationId xmlns:a16="http://schemas.microsoft.com/office/drawing/2014/main" id="{EB030E39-9135-41D6-AB33-F60C21492C36}"/>
            </a:ext>
          </a:extLst>
        </xdr:cNvPr>
        <xdr:cNvPicPr>
          <a:picLocks noChangeAspect="1"/>
        </xdr:cNvPicPr>
      </xdr:nvPicPr>
      <xdr:blipFill>
        <a:blip xmlns:r="http://schemas.openxmlformats.org/officeDocument/2006/relationships" r:embed="rId2"/>
        <a:stretch>
          <a:fillRect/>
        </a:stretch>
      </xdr:blipFill>
      <xdr:spPr>
        <a:xfrm>
          <a:off x="6871364" y="154585"/>
          <a:ext cx="1110585" cy="488371"/>
        </a:xfrm>
        <a:prstGeom prst="rect">
          <a:avLst/>
        </a:prstGeom>
      </xdr:spPr>
    </xdr:pic>
    <xdr:clientData/>
  </xdr:twoCellAnchor>
  <xdr:twoCellAnchor editAs="oneCell">
    <xdr:from>
      <xdr:col>2</xdr:col>
      <xdr:colOff>215900</xdr:colOff>
      <xdr:row>9</xdr:row>
      <xdr:rowOff>158750</xdr:rowOff>
    </xdr:from>
    <xdr:to>
      <xdr:col>2</xdr:col>
      <xdr:colOff>1073150</xdr:colOff>
      <xdr:row>12</xdr:row>
      <xdr:rowOff>175667</xdr:rowOff>
    </xdr:to>
    <xdr:pic>
      <xdr:nvPicPr>
        <xdr:cNvPr id="4" name="Imagen 3" descr="Imagen que contiene Texto&#10;&#10;Descripción generada automáticamente">
          <a:extLst>
            <a:ext uri="{FF2B5EF4-FFF2-40B4-BE49-F238E27FC236}">
              <a16:creationId xmlns:a16="http://schemas.microsoft.com/office/drawing/2014/main" id="{3E53E6FE-A223-46AC-A90A-B90983C71ADB}"/>
            </a:ext>
          </a:extLst>
        </xdr:cNvPr>
        <xdr:cNvPicPr>
          <a:picLocks noChangeAspect="1"/>
        </xdr:cNvPicPr>
      </xdr:nvPicPr>
      <xdr:blipFill rotWithShape="1">
        <a:blip xmlns:r="http://schemas.openxmlformats.org/officeDocument/2006/relationships" r:embed="rId3"/>
        <a:srcRect l="15494" t="20467" r="16715" b="26935"/>
        <a:stretch/>
      </xdr:blipFill>
      <xdr:spPr bwMode="auto">
        <a:xfrm>
          <a:off x="2686050" y="2520950"/>
          <a:ext cx="857250" cy="569367"/>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38100</xdr:colOff>
      <xdr:row>0</xdr:row>
      <xdr:rowOff>156950</xdr:rowOff>
    </xdr:from>
    <xdr:to>
      <xdr:col>0</xdr:col>
      <xdr:colOff>1352550</xdr:colOff>
      <xdr:row>2</xdr:row>
      <xdr:rowOff>6316</xdr:rowOff>
    </xdr:to>
    <xdr:pic>
      <xdr:nvPicPr>
        <xdr:cNvPr id="2" name="Imagen 1" descr="Imagen que contiene Icono&#10;&#10;Descripción generada automáticamente">
          <a:extLst>
            <a:ext uri="{FF2B5EF4-FFF2-40B4-BE49-F238E27FC236}">
              <a16:creationId xmlns:a16="http://schemas.microsoft.com/office/drawing/2014/main" id="{7DA1FD2E-CC0E-469D-92F3-6D052AAB276C}"/>
            </a:ext>
          </a:extLst>
        </xdr:cNvPr>
        <xdr:cNvPicPr>
          <a:picLocks noChangeAspect="1"/>
        </xdr:cNvPicPr>
      </xdr:nvPicPr>
      <xdr:blipFill>
        <a:blip xmlns:r="http://schemas.openxmlformats.org/officeDocument/2006/relationships" r:embed="rId1"/>
        <a:stretch>
          <a:fillRect/>
        </a:stretch>
      </xdr:blipFill>
      <xdr:spPr>
        <a:xfrm>
          <a:off x="38100" y="156950"/>
          <a:ext cx="1314450" cy="509766"/>
        </a:xfrm>
        <a:prstGeom prst="rect">
          <a:avLst/>
        </a:prstGeom>
      </xdr:spPr>
    </xdr:pic>
    <xdr:clientData/>
  </xdr:twoCellAnchor>
  <xdr:twoCellAnchor editAs="oneCell">
    <xdr:from>
      <xdr:col>3</xdr:col>
      <xdr:colOff>13364</xdr:colOff>
      <xdr:row>0</xdr:row>
      <xdr:rowOff>164110</xdr:rowOff>
    </xdr:from>
    <xdr:to>
      <xdr:col>3</xdr:col>
      <xdr:colOff>1123949</xdr:colOff>
      <xdr:row>1</xdr:row>
      <xdr:rowOff>442931</xdr:rowOff>
    </xdr:to>
    <xdr:pic>
      <xdr:nvPicPr>
        <xdr:cNvPr id="3" name="Imagen 2" descr="Imagen que contiene Logotipo&#10;&#10;Descripción generada automáticamente">
          <a:extLst>
            <a:ext uri="{FF2B5EF4-FFF2-40B4-BE49-F238E27FC236}">
              <a16:creationId xmlns:a16="http://schemas.microsoft.com/office/drawing/2014/main" id="{ED54495D-1F22-4363-96AE-CA9A7EC15611}"/>
            </a:ext>
          </a:extLst>
        </xdr:cNvPr>
        <xdr:cNvPicPr>
          <a:picLocks noChangeAspect="1"/>
        </xdr:cNvPicPr>
      </xdr:nvPicPr>
      <xdr:blipFill>
        <a:blip xmlns:r="http://schemas.openxmlformats.org/officeDocument/2006/relationships" r:embed="rId2"/>
        <a:stretch>
          <a:fillRect/>
        </a:stretch>
      </xdr:blipFill>
      <xdr:spPr>
        <a:xfrm>
          <a:off x="7280939" y="164110"/>
          <a:ext cx="1110585" cy="488371"/>
        </a:xfrm>
        <a:prstGeom prst="rect">
          <a:avLst/>
        </a:prstGeom>
      </xdr:spPr>
    </xdr:pic>
    <xdr:clientData/>
  </xdr:twoCellAnchor>
  <xdr:twoCellAnchor editAs="oneCell">
    <xdr:from>
      <xdr:col>2</xdr:col>
      <xdr:colOff>196850</xdr:colOff>
      <xdr:row>21</xdr:row>
      <xdr:rowOff>1016000</xdr:rowOff>
    </xdr:from>
    <xdr:to>
      <xdr:col>2</xdr:col>
      <xdr:colOff>1054100</xdr:colOff>
      <xdr:row>24</xdr:row>
      <xdr:rowOff>156617</xdr:rowOff>
    </xdr:to>
    <xdr:pic>
      <xdr:nvPicPr>
        <xdr:cNvPr id="4" name="Imagen 3" descr="Imagen que contiene Texto&#10;&#10;Descripción generada automáticamente">
          <a:extLst>
            <a:ext uri="{FF2B5EF4-FFF2-40B4-BE49-F238E27FC236}">
              <a16:creationId xmlns:a16="http://schemas.microsoft.com/office/drawing/2014/main" id="{67E35F64-7AE2-4C6F-A844-C93325E51B48}"/>
            </a:ext>
          </a:extLst>
        </xdr:cNvPr>
        <xdr:cNvPicPr>
          <a:picLocks noChangeAspect="1"/>
        </xdr:cNvPicPr>
      </xdr:nvPicPr>
      <xdr:blipFill rotWithShape="1">
        <a:blip xmlns:r="http://schemas.openxmlformats.org/officeDocument/2006/relationships" r:embed="rId3"/>
        <a:srcRect l="15494" t="20467" r="16715" b="26935"/>
        <a:stretch/>
      </xdr:blipFill>
      <xdr:spPr bwMode="auto">
        <a:xfrm>
          <a:off x="3429000" y="6546850"/>
          <a:ext cx="857250" cy="569367"/>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xdr:colOff>
      <xdr:row>1</xdr:row>
      <xdr:rowOff>19050</xdr:rowOff>
    </xdr:from>
    <xdr:to>
      <xdr:col>0</xdr:col>
      <xdr:colOff>1079500</xdr:colOff>
      <xdr:row>1</xdr:row>
      <xdr:rowOff>430310</xdr:rowOff>
    </xdr:to>
    <xdr:pic>
      <xdr:nvPicPr>
        <xdr:cNvPr id="4" name="Imagen 3" descr="Imagen que contiene Icono&#10;&#10;Descripción generada automáticamente">
          <a:extLst>
            <a:ext uri="{FF2B5EF4-FFF2-40B4-BE49-F238E27FC236}">
              <a16:creationId xmlns:a16="http://schemas.microsoft.com/office/drawing/2014/main" id="{632A73CD-9704-4EC5-B1B1-340F8BF8EA66}"/>
            </a:ext>
          </a:extLst>
        </xdr:cNvPr>
        <xdr:cNvPicPr>
          <a:picLocks noChangeAspect="1"/>
        </xdr:cNvPicPr>
      </xdr:nvPicPr>
      <xdr:blipFill>
        <a:blip xmlns:r="http://schemas.openxmlformats.org/officeDocument/2006/relationships" r:embed="rId1"/>
        <a:stretch>
          <a:fillRect/>
        </a:stretch>
      </xdr:blipFill>
      <xdr:spPr>
        <a:xfrm>
          <a:off x="19050" y="203200"/>
          <a:ext cx="1060450" cy="411260"/>
        </a:xfrm>
        <a:prstGeom prst="rect">
          <a:avLst/>
        </a:prstGeom>
      </xdr:spPr>
    </xdr:pic>
    <xdr:clientData/>
  </xdr:twoCellAnchor>
  <xdr:twoCellAnchor editAs="oneCell">
    <xdr:from>
      <xdr:col>5</xdr:col>
      <xdr:colOff>12700</xdr:colOff>
      <xdr:row>1</xdr:row>
      <xdr:rowOff>6350</xdr:rowOff>
    </xdr:from>
    <xdr:to>
      <xdr:col>5</xdr:col>
      <xdr:colOff>1123285</xdr:colOff>
      <xdr:row>2</xdr:row>
      <xdr:rowOff>31171</xdr:rowOff>
    </xdr:to>
    <xdr:pic>
      <xdr:nvPicPr>
        <xdr:cNvPr id="5" name="Imagen 4" descr="Imagen que contiene Logotipo&#10;&#10;Descripción generada automáticamente">
          <a:extLst>
            <a:ext uri="{FF2B5EF4-FFF2-40B4-BE49-F238E27FC236}">
              <a16:creationId xmlns:a16="http://schemas.microsoft.com/office/drawing/2014/main" id="{57EBC3C7-2159-42BF-B2A4-6E89ECBBD6EF}"/>
            </a:ext>
          </a:extLst>
        </xdr:cNvPr>
        <xdr:cNvPicPr>
          <a:picLocks noChangeAspect="1"/>
        </xdr:cNvPicPr>
      </xdr:nvPicPr>
      <xdr:blipFill>
        <a:blip xmlns:r="http://schemas.openxmlformats.org/officeDocument/2006/relationships" r:embed="rId2"/>
        <a:stretch>
          <a:fillRect/>
        </a:stretch>
      </xdr:blipFill>
      <xdr:spPr>
        <a:xfrm>
          <a:off x="7505700" y="190500"/>
          <a:ext cx="1110585" cy="462971"/>
        </a:xfrm>
        <a:prstGeom prst="rect">
          <a:avLst/>
        </a:prstGeom>
      </xdr:spPr>
    </xdr:pic>
    <xdr:clientData/>
  </xdr:twoCellAnchor>
  <xdr:twoCellAnchor editAs="oneCell">
    <xdr:from>
      <xdr:col>1</xdr:col>
      <xdr:colOff>844551</xdr:colOff>
      <xdr:row>5</xdr:row>
      <xdr:rowOff>85889</xdr:rowOff>
    </xdr:from>
    <xdr:to>
      <xdr:col>3</xdr:col>
      <xdr:colOff>882651</xdr:colOff>
      <xdr:row>5</xdr:row>
      <xdr:rowOff>806647</xdr:rowOff>
    </xdr:to>
    <xdr:pic>
      <xdr:nvPicPr>
        <xdr:cNvPr id="6" name="Imagen 5">
          <a:extLst>
            <a:ext uri="{FF2B5EF4-FFF2-40B4-BE49-F238E27FC236}">
              <a16:creationId xmlns:a16="http://schemas.microsoft.com/office/drawing/2014/main" id="{7639A987-E1FF-F975-B8F3-407C8BA44B1C}"/>
            </a:ext>
          </a:extLst>
        </xdr:cNvPr>
        <xdr:cNvPicPr>
          <a:picLocks noChangeAspect="1"/>
        </xdr:cNvPicPr>
      </xdr:nvPicPr>
      <xdr:blipFill>
        <a:blip xmlns:r="http://schemas.openxmlformats.org/officeDocument/2006/relationships" r:embed="rId3"/>
        <a:stretch>
          <a:fillRect/>
        </a:stretch>
      </xdr:blipFill>
      <xdr:spPr>
        <a:xfrm>
          <a:off x="2165351" y="2308389"/>
          <a:ext cx="3740150" cy="720758"/>
        </a:xfrm>
        <a:prstGeom prst="rect">
          <a:avLst/>
        </a:prstGeom>
      </xdr:spPr>
    </xdr:pic>
    <xdr:clientData/>
  </xdr:twoCellAnchor>
  <xdr:twoCellAnchor editAs="oneCell">
    <xdr:from>
      <xdr:col>2</xdr:col>
      <xdr:colOff>488951</xdr:colOff>
      <xdr:row>7</xdr:row>
      <xdr:rowOff>25400</xdr:rowOff>
    </xdr:from>
    <xdr:to>
      <xdr:col>3</xdr:col>
      <xdr:colOff>274381</xdr:colOff>
      <xdr:row>7</xdr:row>
      <xdr:rowOff>590550</xdr:rowOff>
    </xdr:to>
    <xdr:pic>
      <xdr:nvPicPr>
        <xdr:cNvPr id="7" name="Imagen 6">
          <a:extLst>
            <a:ext uri="{FF2B5EF4-FFF2-40B4-BE49-F238E27FC236}">
              <a16:creationId xmlns:a16="http://schemas.microsoft.com/office/drawing/2014/main" id="{2E765A37-D441-8844-9ED7-D8288D35B90E}"/>
            </a:ext>
          </a:extLst>
        </xdr:cNvPr>
        <xdr:cNvPicPr>
          <a:picLocks noChangeAspect="1"/>
        </xdr:cNvPicPr>
      </xdr:nvPicPr>
      <xdr:blipFill>
        <a:blip xmlns:r="http://schemas.openxmlformats.org/officeDocument/2006/relationships" r:embed="rId4"/>
        <a:stretch>
          <a:fillRect/>
        </a:stretch>
      </xdr:blipFill>
      <xdr:spPr>
        <a:xfrm>
          <a:off x="3009901" y="3295650"/>
          <a:ext cx="2287330" cy="565150"/>
        </a:xfrm>
        <a:prstGeom prst="rect">
          <a:avLst/>
        </a:prstGeom>
      </xdr:spPr>
    </xdr:pic>
    <xdr:clientData/>
  </xdr:twoCellAnchor>
  <xdr:twoCellAnchor editAs="oneCell">
    <xdr:from>
      <xdr:col>3</xdr:col>
      <xdr:colOff>69850</xdr:colOff>
      <xdr:row>15</xdr:row>
      <xdr:rowOff>95250</xdr:rowOff>
    </xdr:from>
    <xdr:to>
      <xdr:col>3</xdr:col>
      <xdr:colOff>927100</xdr:colOff>
      <xdr:row>18</xdr:row>
      <xdr:rowOff>112167</xdr:rowOff>
    </xdr:to>
    <xdr:pic>
      <xdr:nvPicPr>
        <xdr:cNvPr id="2" name="Imagen 1" descr="Imagen que contiene Texto&#10;&#10;Descripción generada automáticamente">
          <a:extLst>
            <a:ext uri="{FF2B5EF4-FFF2-40B4-BE49-F238E27FC236}">
              <a16:creationId xmlns:a16="http://schemas.microsoft.com/office/drawing/2014/main" id="{2C82C8C0-76D6-4C56-87D5-0F8D375ADF3A}"/>
            </a:ext>
          </a:extLst>
        </xdr:cNvPr>
        <xdr:cNvPicPr>
          <a:picLocks noChangeAspect="1"/>
        </xdr:cNvPicPr>
      </xdr:nvPicPr>
      <xdr:blipFill rotWithShape="1">
        <a:blip xmlns:r="http://schemas.openxmlformats.org/officeDocument/2006/relationships" r:embed="rId5"/>
        <a:srcRect l="15494" t="20467" r="16715" b="26935"/>
        <a:stretch/>
      </xdr:blipFill>
      <xdr:spPr bwMode="auto">
        <a:xfrm>
          <a:off x="4889500" y="5664200"/>
          <a:ext cx="857250" cy="569367"/>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517525</xdr:colOff>
      <xdr:row>1</xdr:row>
      <xdr:rowOff>31652</xdr:rowOff>
    </xdr:from>
    <xdr:to>
      <xdr:col>2</xdr:col>
      <xdr:colOff>1079500</xdr:colOff>
      <xdr:row>4</xdr:row>
      <xdr:rowOff>137102</xdr:rowOff>
    </xdr:to>
    <xdr:pic>
      <xdr:nvPicPr>
        <xdr:cNvPr id="2" name="Imagen 1" descr="Imagen que contiene Icono&#10;&#10;Descripción generada automáticamente">
          <a:extLst>
            <a:ext uri="{FF2B5EF4-FFF2-40B4-BE49-F238E27FC236}">
              <a16:creationId xmlns:a16="http://schemas.microsoft.com/office/drawing/2014/main" id="{31000A31-47B1-42C7-95CA-A12451E9B75A}"/>
            </a:ext>
          </a:extLst>
        </xdr:cNvPr>
        <xdr:cNvPicPr>
          <a:picLocks noChangeAspect="1"/>
        </xdr:cNvPicPr>
      </xdr:nvPicPr>
      <xdr:blipFill>
        <a:blip xmlns:r="http://schemas.openxmlformats.org/officeDocument/2006/relationships" r:embed="rId1"/>
        <a:stretch>
          <a:fillRect/>
        </a:stretch>
      </xdr:blipFill>
      <xdr:spPr>
        <a:xfrm>
          <a:off x="619125" y="126902"/>
          <a:ext cx="1489075" cy="638850"/>
        </a:xfrm>
        <a:prstGeom prst="rect">
          <a:avLst/>
        </a:prstGeom>
      </xdr:spPr>
    </xdr:pic>
    <xdr:clientData/>
  </xdr:twoCellAnchor>
  <xdr:twoCellAnchor editAs="oneCell">
    <xdr:from>
      <xdr:col>12</xdr:col>
      <xdr:colOff>232514</xdr:colOff>
      <xdr:row>1</xdr:row>
      <xdr:rowOff>31748</xdr:rowOff>
    </xdr:from>
    <xdr:to>
      <xdr:col>12</xdr:col>
      <xdr:colOff>1668096</xdr:colOff>
      <xdr:row>4</xdr:row>
      <xdr:rowOff>115454</xdr:rowOff>
    </xdr:to>
    <xdr:pic>
      <xdr:nvPicPr>
        <xdr:cNvPr id="3" name="Imagen 2" descr="Imagen que contiene Logotipo&#10;&#10;Descripción generada automáticamente">
          <a:extLst>
            <a:ext uri="{FF2B5EF4-FFF2-40B4-BE49-F238E27FC236}">
              <a16:creationId xmlns:a16="http://schemas.microsoft.com/office/drawing/2014/main" id="{769B501D-A363-47D4-9C22-E5BBD2A49787}"/>
            </a:ext>
          </a:extLst>
        </xdr:cNvPr>
        <xdr:cNvPicPr>
          <a:picLocks noChangeAspect="1"/>
        </xdr:cNvPicPr>
      </xdr:nvPicPr>
      <xdr:blipFill>
        <a:blip xmlns:r="http://schemas.openxmlformats.org/officeDocument/2006/relationships" r:embed="rId2"/>
        <a:stretch>
          <a:fillRect/>
        </a:stretch>
      </xdr:blipFill>
      <xdr:spPr>
        <a:xfrm>
          <a:off x="15815414" y="126998"/>
          <a:ext cx="1435582" cy="61710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517525</xdr:colOff>
      <xdr:row>1</xdr:row>
      <xdr:rowOff>31652</xdr:rowOff>
    </xdr:from>
    <xdr:to>
      <xdr:col>2</xdr:col>
      <xdr:colOff>1079500</xdr:colOff>
      <xdr:row>4</xdr:row>
      <xdr:rowOff>137102</xdr:rowOff>
    </xdr:to>
    <xdr:pic>
      <xdr:nvPicPr>
        <xdr:cNvPr id="2" name="Imagen 1" descr="Imagen que contiene Icono&#10;&#10;Descripción generada automáticamente">
          <a:extLst>
            <a:ext uri="{FF2B5EF4-FFF2-40B4-BE49-F238E27FC236}">
              <a16:creationId xmlns:a16="http://schemas.microsoft.com/office/drawing/2014/main" id="{6B93F91C-D258-4E28-A1D8-02B0EBF46E64}"/>
            </a:ext>
          </a:extLst>
        </xdr:cNvPr>
        <xdr:cNvPicPr>
          <a:picLocks noChangeAspect="1"/>
        </xdr:cNvPicPr>
      </xdr:nvPicPr>
      <xdr:blipFill>
        <a:blip xmlns:r="http://schemas.openxmlformats.org/officeDocument/2006/relationships" r:embed="rId1"/>
        <a:stretch>
          <a:fillRect/>
        </a:stretch>
      </xdr:blipFill>
      <xdr:spPr>
        <a:xfrm>
          <a:off x="619125" y="126902"/>
          <a:ext cx="1489075" cy="638850"/>
        </a:xfrm>
        <a:prstGeom prst="rect">
          <a:avLst/>
        </a:prstGeom>
      </xdr:spPr>
    </xdr:pic>
    <xdr:clientData/>
  </xdr:twoCellAnchor>
  <xdr:twoCellAnchor editAs="oneCell">
    <xdr:from>
      <xdr:col>12</xdr:col>
      <xdr:colOff>232514</xdr:colOff>
      <xdr:row>1</xdr:row>
      <xdr:rowOff>31748</xdr:rowOff>
    </xdr:from>
    <xdr:to>
      <xdr:col>12</xdr:col>
      <xdr:colOff>1668096</xdr:colOff>
      <xdr:row>4</xdr:row>
      <xdr:rowOff>115454</xdr:rowOff>
    </xdr:to>
    <xdr:pic>
      <xdr:nvPicPr>
        <xdr:cNvPr id="3" name="Imagen 2" descr="Imagen que contiene Logotipo&#10;&#10;Descripción generada automáticamente">
          <a:extLst>
            <a:ext uri="{FF2B5EF4-FFF2-40B4-BE49-F238E27FC236}">
              <a16:creationId xmlns:a16="http://schemas.microsoft.com/office/drawing/2014/main" id="{136885BD-CD85-44A2-AB01-8FA163192C9E}"/>
            </a:ext>
          </a:extLst>
        </xdr:cNvPr>
        <xdr:cNvPicPr>
          <a:picLocks noChangeAspect="1"/>
        </xdr:cNvPicPr>
      </xdr:nvPicPr>
      <xdr:blipFill>
        <a:blip xmlns:r="http://schemas.openxmlformats.org/officeDocument/2006/relationships" r:embed="rId2"/>
        <a:stretch>
          <a:fillRect/>
        </a:stretch>
      </xdr:blipFill>
      <xdr:spPr>
        <a:xfrm>
          <a:off x="15815414" y="126998"/>
          <a:ext cx="1435582" cy="61710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517525</xdr:colOff>
      <xdr:row>1</xdr:row>
      <xdr:rowOff>31652</xdr:rowOff>
    </xdr:from>
    <xdr:to>
      <xdr:col>2</xdr:col>
      <xdr:colOff>1079500</xdr:colOff>
      <xdr:row>4</xdr:row>
      <xdr:rowOff>137102</xdr:rowOff>
    </xdr:to>
    <xdr:pic>
      <xdr:nvPicPr>
        <xdr:cNvPr id="2" name="Imagen 1" descr="Imagen que contiene Icono&#10;&#10;Descripción generada automáticamente">
          <a:extLst>
            <a:ext uri="{FF2B5EF4-FFF2-40B4-BE49-F238E27FC236}">
              <a16:creationId xmlns:a16="http://schemas.microsoft.com/office/drawing/2014/main" id="{E922567C-D6AC-4A50-9F6C-CC646A1063F7}"/>
            </a:ext>
          </a:extLst>
        </xdr:cNvPr>
        <xdr:cNvPicPr>
          <a:picLocks noChangeAspect="1"/>
        </xdr:cNvPicPr>
      </xdr:nvPicPr>
      <xdr:blipFill>
        <a:blip xmlns:r="http://schemas.openxmlformats.org/officeDocument/2006/relationships" r:embed="rId1"/>
        <a:stretch>
          <a:fillRect/>
        </a:stretch>
      </xdr:blipFill>
      <xdr:spPr>
        <a:xfrm>
          <a:off x="619125" y="126902"/>
          <a:ext cx="1489075" cy="638850"/>
        </a:xfrm>
        <a:prstGeom prst="rect">
          <a:avLst/>
        </a:prstGeom>
      </xdr:spPr>
    </xdr:pic>
    <xdr:clientData/>
  </xdr:twoCellAnchor>
  <xdr:twoCellAnchor editAs="oneCell">
    <xdr:from>
      <xdr:col>12</xdr:col>
      <xdr:colOff>232514</xdr:colOff>
      <xdr:row>1</xdr:row>
      <xdr:rowOff>31748</xdr:rowOff>
    </xdr:from>
    <xdr:to>
      <xdr:col>12</xdr:col>
      <xdr:colOff>1668096</xdr:colOff>
      <xdr:row>4</xdr:row>
      <xdr:rowOff>115454</xdr:rowOff>
    </xdr:to>
    <xdr:pic>
      <xdr:nvPicPr>
        <xdr:cNvPr id="3" name="Imagen 2" descr="Imagen que contiene Logotipo&#10;&#10;Descripción generada automáticamente">
          <a:extLst>
            <a:ext uri="{FF2B5EF4-FFF2-40B4-BE49-F238E27FC236}">
              <a16:creationId xmlns:a16="http://schemas.microsoft.com/office/drawing/2014/main" id="{11CD4123-3A6C-4CFE-BFCD-577857ED4660}"/>
            </a:ext>
          </a:extLst>
        </xdr:cNvPr>
        <xdr:cNvPicPr>
          <a:picLocks noChangeAspect="1"/>
        </xdr:cNvPicPr>
      </xdr:nvPicPr>
      <xdr:blipFill>
        <a:blip xmlns:r="http://schemas.openxmlformats.org/officeDocument/2006/relationships" r:embed="rId2"/>
        <a:stretch>
          <a:fillRect/>
        </a:stretch>
      </xdr:blipFill>
      <xdr:spPr>
        <a:xfrm>
          <a:off x="15815414" y="126998"/>
          <a:ext cx="1435582" cy="61710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517525</xdr:colOff>
      <xdr:row>1</xdr:row>
      <xdr:rowOff>31652</xdr:rowOff>
    </xdr:from>
    <xdr:to>
      <xdr:col>2</xdr:col>
      <xdr:colOff>1079500</xdr:colOff>
      <xdr:row>4</xdr:row>
      <xdr:rowOff>137102</xdr:rowOff>
    </xdr:to>
    <xdr:pic>
      <xdr:nvPicPr>
        <xdr:cNvPr id="2" name="Imagen 1" descr="Imagen que contiene Icono&#10;&#10;Descripción generada automáticamente">
          <a:extLst>
            <a:ext uri="{FF2B5EF4-FFF2-40B4-BE49-F238E27FC236}">
              <a16:creationId xmlns:a16="http://schemas.microsoft.com/office/drawing/2014/main" id="{81253D71-CFE7-4C2F-B67F-1AFCE03CBACF}"/>
            </a:ext>
          </a:extLst>
        </xdr:cNvPr>
        <xdr:cNvPicPr>
          <a:picLocks noChangeAspect="1"/>
        </xdr:cNvPicPr>
      </xdr:nvPicPr>
      <xdr:blipFill>
        <a:blip xmlns:r="http://schemas.openxmlformats.org/officeDocument/2006/relationships" r:embed="rId1"/>
        <a:stretch>
          <a:fillRect/>
        </a:stretch>
      </xdr:blipFill>
      <xdr:spPr>
        <a:xfrm>
          <a:off x="619125" y="126902"/>
          <a:ext cx="1495425" cy="638850"/>
        </a:xfrm>
        <a:prstGeom prst="rect">
          <a:avLst/>
        </a:prstGeom>
      </xdr:spPr>
    </xdr:pic>
    <xdr:clientData/>
  </xdr:twoCellAnchor>
  <xdr:twoCellAnchor editAs="oneCell">
    <xdr:from>
      <xdr:col>12</xdr:col>
      <xdr:colOff>232514</xdr:colOff>
      <xdr:row>1</xdr:row>
      <xdr:rowOff>31748</xdr:rowOff>
    </xdr:from>
    <xdr:to>
      <xdr:col>12</xdr:col>
      <xdr:colOff>1668096</xdr:colOff>
      <xdr:row>4</xdr:row>
      <xdr:rowOff>115454</xdr:rowOff>
    </xdr:to>
    <xdr:pic>
      <xdr:nvPicPr>
        <xdr:cNvPr id="3" name="Imagen 2" descr="Imagen que contiene Logotipo&#10;&#10;Descripción generada automáticamente">
          <a:extLst>
            <a:ext uri="{FF2B5EF4-FFF2-40B4-BE49-F238E27FC236}">
              <a16:creationId xmlns:a16="http://schemas.microsoft.com/office/drawing/2014/main" id="{35B28D1B-1595-4D16-943F-AEA25012BFA2}"/>
            </a:ext>
          </a:extLst>
        </xdr:cNvPr>
        <xdr:cNvPicPr>
          <a:picLocks noChangeAspect="1"/>
        </xdr:cNvPicPr>
      </xdr:nvPicPr>
      <xdr:blipFill>
        <a:blip xmlns:r="http://schemas.openxmlformats.org/officeDocument/2006/relationships" r:embed="rId2"/>
        <a:stretch>
          <a:fillRect/>
        </a:stretch>
      </xdr:blipFill>
      <xdr:spPr>
        <a:xfrm>
          <a:off x="15821764" y="126998"/>
          <a:ext cx="1435582" cy="61710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sharepoint.com/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09153DE\EQUIPOS%20METROLOGIA%20-%20SDI%20020713.xlsx"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https://icbfgob-my.sharepoint.com/172.16.9.31/ArchivosICBF/Users/Engree.Duica/AppData/Local/Microsoft/Windows/Temporary%20Internet%20Files/Content.Outlook/E4EMGSL4/DEVUELTOS/EQUIPOS%20DE%20METROLOGIA/SDI/EQUIPOS%20METROLOGIA%20-%20SDI%20020713.xlsx?D09153DE" TargetMode="External"/><Relationship Id="rId1" Type="http://schemas.openxmlformats.org/officeDocument/2006/relationships/externalLinkPath" Target="file:///\\D09153DE\EQUIPOS%20METROLOGIA%20-%20SDI%2002071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3_INTERNOS/03_SDC/05_SDC_EJEMPLO.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icbfgob.sharepoint.com/inteinsa-svr/Propuestas/BK_CRM/ICBF/2015/Outsourcing/Oferta/Servicios%20de%20Outsourcing%20ICBF%20v2.0%2007092015%20_%2020%20meses.xlsm"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FIGURACIÓN"/>
      <sheetName val="CALENDARIO"/>
      <sheetName val="DATOS ENTRADA"/>
      <sheetName val="COSTES NO SSPP"/>
      <sheetName val="HW&amp;SW"/>
      <sheetName val="DATOS MAESTROS"/>
      <sheetName val="TASAS"/>
      <sheetName val="Cash Flow (COP)"/>
      <sheetName val="DASHBOARD"/>
      <sheetName val="PARÁMETROS"/>
      <sheetName val="Control de Cambios"/>
      <sheetName val="VALIDACION"/>
      <sheetName val="HOJA DE CONTROL"/>
      <sheetName val="ANALISIS OFFSHORE"/>
      <sheetName val="-OTROS PRECIO-"/>
      <sheetName val="PRICING"/>
      <sheetName val="COT ESCENARIO 1"/>
      <sheetName val="RESUMEN"/>
      <sheetName val="DETALLE INGRESOS"/>
      <sheetName val="DETALLE COSTES"/>
      <sheetName val="COSTES SSPP"/>
      <sheetName val="Costes SIEM - Firewalls"/>
      <sheetName val="TRANSICIÓN"/>
      <sheetName val="SERVICIOS - AT"/>
      <sheetName val="SERVICIOS - GU MICRO"/>
      <sheetName val="SERVICIOS - GU CAU"/>
      <sheetName val="SERVICIOS - GT"/>
      <sheetName val="SERVICIOS - FLEX-iT"/>
      <sheetName val="PIRÁMIDES"/>
      <sheetName val="LINEA BASE"/>
      <sheetName val="NOTAS"/>
      <sheetName val="hoja índice"/>
      <sheetName val="mex95ib"/>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efreshError="1">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1" refreshError="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2" refreshError="1">
        <row r="1">
          <cell r="E1">
            <v>3300</v>
          </cell>
        </row>
        <row r="2">
          <cell r="E2">
            <v>3450</v>
          </cell>
        </row>
      </sheetData>
      <sheetData sheetId="3" refreshError="1">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4" refreshError="1">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5" refreshError="1">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6" refreshError="1">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7" refreshError="1">
        <row r="1">
          <cell r="E1">
            <v>3300</v>
          </cell>
        </row>
        <row r="10">
          <cell r="D10">
            <v>30</v>
          </cell>
        </row>
        <row r="68">
          <cell r="O68">
            <v>0.35000000000000014</v>
          </cell>
        </row>
      </sheetData>
      <sheetData sheetId="8" refreshError="1">
        <row r="8">
          <cell r="C8">
            <v>18</v>
          </cell>
        </row>
        <row r="20">
          <cell r="D20">
            <v>0.1</v>
          </cell>
        </row>
      </sheetData>
      <sheetData sheetId="9" refreshError="1">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10">
        <row r="8">
          <cell r="C8">
            <v>18</v>
          </cell>
        </row>
      </sheetData>
      <sheetData sheetId="11">
        <row r="1">
          <cell r="E1">
            <v>3300</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sheetData>
      <sheetData sheetId="16">
        <row r="7">
          <cell r="D7" t="str">
            <v>DD - Director III (16 - DIII) - 197,99</v>
          </cell>
        </row>
      </sheetData>
      <sheetData sheetId="17">
        <row r="20">
          <cell r="D20">
            <v>0.1</v>
          </cell>
        </row>
      </sheetData>
      <sheetData sheetId="18">
        <row r="1">
          <cell r="E1">
            <v>3300</v>
          </cell>
        </row>
      </sheetData>
      <sheetData sheetId="19">
        <row r="24">
          <cell r="B24" t="str">
            <v>INVERSIONES</v>
          </cell>
        </row>
      </sheetData>
      <sheetData sheetId="20">
        <row r="314">
          <cell r="C314" t="str">
            <v>Centro de cómputo</v>
          </cell>
        </row>
      </sheetData>
      <sheetData sheetId="21">
        <row r="70">
          <cell r="C70">
            <v>0.05</v>
          </cell>
        </row>
      </sheetData>
      <sheetData sheetId="22">
        <row r="8">
          <cell r="C8">
            <v>18</v>
          </cell>
        </row>
      </sheetData>
      <sheetData sheetId="23">
        <row r="7">
          <cell r="D7" t="str">
            <v>DD - Director III (16 - DIII) - 197,99</v>
          </cell>
        </row>
      </sheetData>
      <sheetData sheetId="24">
        <row r="13">
          <cell r="B13" t="str">
            <v>ESPAÑA</v>
          </cell>
        </row>
      </sheetData>
      <sheetData sheetId="25"/>
      <sheetData sheetId="26">
        <row r="8">
          <cell r="C8">
            <v>18</v>
          </cell>
        </row>
      </sheetData>
      <sheetData sheetId="27">
        <row r="7">
          <cell r="D7" t="str">
            <v>DD - Director III (16 - DIII) - 197,99</v>
          </cell>
        </row>
      </sheetData>
      <sheetData sheetId="28">
        <row r="13">
          <cell r="B13" t="str">
            <v>ESPAÑA</v>
          </cell>
        </row>
      </sheetData>
      <sheetData sheetId="29">
        <row r="6">
          <cell r="B6" t="str">
            <v>2013ENERO</v>
          </cell>
        </row>
      </sheetData>
      <sheetData sheetId="30">
        <row r="6">
          <cell r="B6" t="str">
            <v>2013ENERO</v>
          </cell>
        </row>
      </sheetData>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_EMPRESA"/>
      <sheetName val="COTIZACIÓN"/>
      <sheetName val="INFO_EXPERIENCIA"/>
      <sheetName val="POLIZAS"/>
      <sheetName val="OCULTAR"/>
    </sheetNames>
    <sheetDataSet>
      <sheetData sheetId="0"/>
      <sheetData sheetId="1"/>
      <sheetData sheetId="2"/>
      <sheetData sheetId="3"/>
      <sheetData sheetId="4">
        <row r="14">
          <cell r="A14" t="str">
            <v>Microempresa</v>
          </cell>
          <cell r="B14">
            <v>0</v>
          </cell>
          <cell r="C14">
            <v>855525404</v>
          </cell>
          <cell r="D14">
            <v>0</v>
          </cell>
          <cell r="E14">
            <v>1197728304</v>
          </cell>
          <cell r="F14">
            <v>0</v>
          </cell>
          <cell r="G14">
            <v>1625472852</v>
          </cell>
        </row>
        <row r="15">
          <cell r="A15" t="str">
            <v>Pequeña empresa</v>
          </cell>
          <cell r="B15">
            <v>855525405</v>
          </cell>
          <cell r="C15">
            <v>7442958460</v>
          </cell>
          <cell r="D15">
            <v>1197728305</v>
          </cell>
          <cell r="E15">
            <v>4790876908</v>
          </cell>
          <cell r="F15">
            <v>1625472853</v>
          </cell>
          <cell r="G15">
            <v>15655864368</v>
          </cell>
        </row>
        <row r="16">
          <cell r="A16" t="str">
            <v>Mediana empresa</v>
          </cell>
          <cell r="B16">
            <v>7442958461</v>
          </cell>
          <cell r="C16">
            <v>63051202020</v>
          </cell>
          <cell r="D16">
            <v>4790876909</v>
          </cell>
          <cell r="E16">
            <v>17537998472</v>
          </cell>
          <cell r="F16">
            <v>15655864369</v>
          </cell>
          <cell r="G16">
            <v>78450405136</v>
          </cell>
        </row>
        <row r="17">
          <cell r="A17" t="str">
            <v xml:space="preserve">Gran empresa </v>
          </cell>
          <cell r="B17">
            <v>63051202021</v>
          </cell>
          <cell r="C17">
            <v>0</v>
          </cell>
          <cell r="D17">
            <v>17537998473</v>
          </cell>
          <cell r="E17">
            <v>0</v>
          </cell>
          <cell r="F17">
            <v>78450405137</v>
          </cell>
          <cell r="G17">
            <v>0</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Listas"/>
      <sheetName val="Ciudades y Departamentos"/>
      <sheetName val="mex95ib"/>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letor"/>
      <sheetName val="Premissas"/>
      <sheetName val="Vol_&amp;_Calc_Aux"/>
      <sheetName val="Lista_Vendáveis"/>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Tablas"/>
      <sheetName val="Resumen Preparaciones"/>
      <sheetName val="Precios Alimentos"/>
      <sheetName val="Analisis microbiologico"/>
    </sheetNames>
    <sheetDataSet>
      <sheetData sheetId="0" refreshError="1">
        <row r="13">
          <cell r="C13">
            <v>20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499984740745262"/>
  </sheetPr>
  <dimension ref="A1:U44"/>
  <sheetViews>
    <sheetView showGridLines="0" zoomScale="80" zoomScaleNormal="80" zoomScaleSheetLayoutView="80" workbookViewId="0">
      <selection activeCell="D3" sqref="D3:I3"/>
    </sheetView>
  </sheetViews>
  <sheetFormatPr baseColWidth="10" defaultColWidth="0" defaultRowHeight="13.8" zeroHeight="1" x14ac:dyDescent="0.25"/>
  <cols>
    <col min="1" max="1" width="1.5546875" style="7" customWidth="1"/>
    <col min="2" max="2" width="24" style="7" customWidth="1"/>
    <col min="3" max="3" width="15.44140625" style="7" customWidth="1"/>
    <col min="4" max="4" width="70.21875" style="7" customWidth="1"/>
    <col min="5" max="5" width="16" style="7" bestFit="1" customWidth="1"/>
    <col min="6" max="6" width="12" style="7" bestFit="1" customWidth="1"/>
    <col min="7" max="7" width="18.21875" style="7" customWidth="1"/>
    <col min="8" max="8" width="22.44140625" style="7" customWidth="1"/>
    <col min="9" max="9" width="19.77734375" style="7" customWidth="1"/>
    <col min="10" max="10" width="19.21875" style="7" customWidth="1"/>
    <col min="11" max="11" width="6.44140625" style="7" customWidth="1"/>
    <col min="12" max="21" width="0" style="7" hidden="1" customWidth="1"/>
    <col min="22" max="16384" width="11.44140625" style="7" hidden="1"/>
  </cols>
  <sheetData>
    <row r="1" spans="2:10" ht="7.5" customHeight="1" x14ac:dyDescent="0.25"/>
    <row r="2" spans="2:10" x14ac:dyDescent="0.25">
      <c r="B2" s="8"/>
      <c r="C2" s="9"/>
      <c r="D2" s="152" t="s">
        <v>0</v>
      </c>
      <c r="E2" s="152"/>
      <c r="F2" s="152"/>
      <c r="G2" s="152"/>
      <c r="H2" s="152"/>
      <c r="I2" s="152"/>
      <c r="J2" s="10"/>
    </row>
    <row r="3" spans="2:10" ht="39" customHeight="1" x14ac:dyDescent="0.25">
      <c r="B3" s="11"/>
      <c r="D3" s="153" t="s">
        <v>50</v>
      </c>
      <c r="E3" s="152"/>
      <c r="F3" s="152"/>
      <c r="G3" s="152"/>
      <c r="H3" s="152"/>
      <c r="I3" s="152"/>
      <c r="J3" s="12"/>
    </row>
    <row r="4" spans="2:10" x14ac:dyDescent="0.25">
      <c r="B4" s="13"/>
      <c r="C4" s="14"/>
      <c r="D4" s="152" t="s">
        <v>10</v>
      </c>
      <c r="E4" s="152"/>
      <c r="F4" s="152"/>
      <c r="G4" s="152"/>
      <c r="H4" s="152"/>
      <c r="I4" s="152"/>
      <c r="J4" s="15"/>
    </row>
    <row r="5" spans="2:10" ht="6.75" customHeight="1" x14ac:dyDescent="0.25"/>
    <row r="6" spans="2:10" ht="6.75" customHeight="1" x14ac:dyDescent="0.25"/>
    <row r="7" spans="2:10" ht="57" customHeight="1" x14ac:dyDescent="0.25">
      <c r="B7" s="154" t="s">
        <v>8</v>
      </c>
      <c r="C7" s="155"/>
      <c r="D7" s="156" t="s">
        <v>47</v>
      </c>
      <c r="E7" s="156"/>
      <c r="F7" s="156"/>
      <c r="G7" s="156"/>
      <c r="H7" s="156"/>
      <c r="I7" s="156"/>
      <c r="J7" s="156"/>
    </row>
    <row r="8" spans="2:10" ht="15" customHeight="1" x14ac:dyDescent="0.25">
      <c r="B8" s="141" t="s">
        <v>1</v>
      </c>
      <c r="C8" s="141"/>
      <c r="D8" s="139"/>
      <c r="E8" s="139"/>
      <c r="F8" s="139"/>
      <c r="G8" s="139"/>
      <c r="H8" s="17" t="s">
        <v>4</v>
      </c>
      <c r="I8" s="139"/>
      <c r="J8" s="139"/>
    </row>
    <row r="9" spans="2:10" ht="15" customHeight="1" x14ac:dyDescent="0.25">
      <c r="B9" s="141" t="s">
        <v>2</v>
      </c>
      <c r="C9" s="141"/>
      <c r="D9" s="139"/>
      <c r="E9" s="139"/>
      <c r="F9" s="139"/>
      <c r="G9" s="139"/>
      <c r="H9" s="17" t="s">
        <v>5</v>
      </c>
      <c r="I9" s="139"/>
      <c r="J9" s="139"/>
    </row>
    <row r="10" spans="2:10" ht="15" customHeight="1" x14ac:dyDescent="0.25">
      <c r="B10" s="141" t="s">
        <v>3</v>
      </c>
      <c r="C10" s="141"/>
      <c r="D10" s="139"/>
      <c r="E10" s="139"/>
      <c r="F10" s="139"/>
      <c r="G10" s="139"/>
      <c r="H10" s="17" t="s">
        <v>6</v>
      </c>
      <c r="I10" s="139"/>
      <c r="J10" s="139"/>
    </row>
    <row r="11" spans="2:10" ht="6.75" customHeight="1" x14ac:dyDescent="0.25"/>
    <row r="12" spans="2:10" ht="15.75" customHeight="1" x14ac:dyDescent="0.25">
      <c r="B12" s="146" t="s">
        <v>11</v>
      </c>
      <c r="C12" s="146"/>
      <c r="D12" s="146"/>
      <c r="E12" s="146"/>
      <c r="F12" s="146"/>
      <c r="G12" s="146"/>
      <c r="H12" s="146"/>
      <c r="I12" s="146"/>
      <c r="J12" s="146"/>
    </row>
    <row r="13" spans="2:10" ht="6.75" customHeight="1" x14ac:dyDescent="0.25"/>
    <row r="14" spans="2:10" ht="118.5" customHeight="1" x14ac:dyDescent="0.25">
      <c r="B14" s="147" t="s">
        <v>42</v>
      </c>
      <c r="C14" s="147"/>
      <c r="D14" s="147"/>
      <c r="E14" s="147"/>
      <c r="F14" s="147"/>
      <c r="G14" s="147"/>
      <c r="H14" s="147"/>
      <c r="I14" s="147"/>
      <c r="J14" s="147"/>
    </row>
    <row r="15" spans="2:10" ht="6.75" customHeight="1" x14ac:dyDescent="0.25"/>
    <row r="16" spans="2:10" ht="57.75" customHeight="1" x14ac:dyDescent="0.25">
      <c r="B16" s="142" t="s">
        <v>44</v>
      </c>
      <c r="C16" s="143"/>
      <c r="D16" s="143"/>
      <c r="E16" s="143"/>
      <c r="F16" s="143"/>
      <c r="G16" s="143"/>
      <c r="H16" s="143"/>
      <c r="I16" s="143"/>
      <c r="J16" s="144"/>
    </row>
    <row r="17" spans="2:13" ht="12" customHeight="1" x14ac:dyDescent="0.25"/>
    <row r="18" spans="2:13" ht="41.25" customHeight="1" x14ac:dyDescent="0.25">
      <c r="B18" s="140" t="s">
        <v>9</v>
      </c>
      <c r="C18" s="140"/>
      <c r="D18" s="18" t="s">
        <v>14</v>
      </c>
      <c r="E18" s="19"/>
    </row>
    <row r="19" spans="2:13" ht="11.25" customHeight="1" x14ac:dyDescent="0.25"/>
    <row r="20" spans="2:13" ht="9" customHeight="1" x14ac:dyDescent="0.25"/>
    <row r="21" spans="2:13" ht="22.5" customHeight="1" x14ac:dyDescent="0.25">
      <c r="G21" s="145" t="s">
        <v>48</v>
      </c>
      <c r="H21" s="145"/>
      <c r="I21" s="151" t="s">
        <v>49</v>
      </c>
      <c r="J21" s="151"/>
    </row>
    <row r="22" spans="2:13" s="20" customFormat="1" ht="57" customHeight="1" x14ac:dyDescent="0.3">
      <c r="B22" s="21" t="s">
        <v>45</v>
      </c>
      <c r="C22" s="21" t="s">
        <v>15</v>
      </c>
      <c r="D22" s="21" t="s">
        <v>16</v>
      </c>
      <c r="E22" s="21" t="s">
        <v>17</v>
      </c>
      <c r="F22" s="21" t="s">
        <v>38</v>
      </c>
      <c r="G22" s="22" t="s">
        <v>43</v>
      </c>
      <c r="H22" s="22" t="s">
        <v>7</v>
      </c>
      <c r="I22" s="23" t="s">
        <v>39</v>
      </c>
      <c r="J22" s="23" t="s">
        <v>7</v>
      </c>
    </row>
    <row r="23" spans="2:13" s="20" customFormat="1" ht="121.5" customHeight="1" x14ac:dyDescent="0.3">
      <c r="B23" s="148" t="s">
        <v>18</v>
      </c>
      <c r="C23" s="18" t="s">
        <v>19</v>
      </c>
      <c r="D23" s="16" t="s">
        <v>20</v>
      </c>
      <c r="E23" s="25" t="s">
        <v>21</v>
      </c>
      <c r="F23" s="26">
        <v>3</v>
      </c>
      <c r="G23" s="27">
        <v>935027</v>
      </c>
      <c r="H23" s="1">
        <f t="shared" ref="H23:H30" si="0">F23*G23</f>
        <v>2805081</v>
      </c>
      <c r="I23" s="40"/>
      <c r="J23" s="28">
        <f t="shared" ref="J23:J30" si="1">ROUND(I23*F23,0)</f>
        <v>0</v>
      </c>
    </row>
    <row r="24" spans="2:13" s="20" customFormat="1" ht="47.25" customHeight="1" x14ac:dyDescent="0.3">
      <c r="B24" s="149"/>
      <c r="C24" s="18" t="s">
        <v>22</v>
      </c>
      <c r="D24" s="29" t="s">
        <v>23</v>
      </c>
      <c r="E24" s="25" t="s">
        <v>24</v>
      </c>
      <c r="F24" s="26">
        <v>1</v>
      </c>
      <c r="G24" s="27">
        <v>503100</v>
      </c>
      <c r="H24" s="1">
        <f t="shared" si="0"/>
        <v>503100</v>
      </c>
      <c r="I24" s="40"/>
      <c r="J24" s="28">
        <f t="shared" si="1"/>
        <v>0</v>
      </c>
    </row>
    <row r="25" spans="2:13" s="20" customFormat="1" ht="42" customHeight="1" x14ac:dyDescent="0.3">
      <c r="B25" s="149"/>
      <c r="C25" s="18" t="s">
        <v>25</v>
      </c>
      <c r="D25" s="29" t="s">
        <v>26</v>
      </c>
      <c r="E25" s="25" t="s">
        <v>27</v>
      </c>
      <c r="F25" s="26">
        <v>90</v>
      </c>
      <c r="G25" s="27">
        <v>20335</v>
      </c>
      <c r="H25" s="1">
        <f t="shared" si="0"/>
        <v>1830150</v>
      </c>
      <c r="I25" s="40"/>
      <c r="J25" s="28">
        <f t="shared" si="1"/>
        <v>0</v>
      </c>
    </row>
    <row r="26" spans="2:13" s="20" customFormat="1" ht="36" customHeight="1" x14ac:dyDescent="0.3">
      <c r="B26" s="150"/>
      <c r="C26" s="18" t="s">
        <v>28</v>
      </c>
      <c r="D26" s="29" t="s">
        <v>29</v>
      </c>
      <c r="E26" s="25" t="s">
        <v>24</v>
      </c>
      <c r="F26" s="26">
        <v>50</v>
      </c>
      <c r="G26" s="27">
        <v>15998</v>
      </c>
      <c r="H26" s="1">
        <f t="shared" si="0"/>
        <v>799900</v>
      </c>
      <c r="I26" s="40"/>
      <c r="J26" s="28">
        <f t="shared" si="1"/>
        <v>0</v>
      </c>
    </row>
    <row r="27" spans="2:13" s="20" customFormat="1" ht="85.5" customHeight="1" x14ac:dyDescent="0.3">
      <c r="B27" s="148" t="s">
        <v>46</v>
      </c>
      <c r="C27" s="18" t="s">
        <v>30</v>
      </c>
      <c r="D27" s="29" t="s">
        <v>40</v>
      </c>
      <c r="E27" s="25" t="s">
        <v>24</v>
      </c>
      <c r="F27" s="26">
        <v>50</v>
      </c>
      <c r="G27" s="27">
        <v>43266</v>
      </c>
      <c r="H27" s="1">
        <f t="shared" si="0"/>
        <v>2163300</v>
      </c>
      <c r="I27" s="40"/>
      <c r="J27" s="28">
        <f t="shared" si="1"/>
        <v>0</v>
      </c>
    </row>
    <row r="28" spans="2:13" s="20" customFormat="1" ht="36.75" customHeight="1" x14ac:dyDescent="0.3">
      <c r="B28" s="149"/>
      <c r="C28" s="18" t="s">
        <v>31</v>
      </c>
      <c r="D28" s="30" t="s">
        <v>41</v>
      </c>
      <c r="E28" s="25" t="s">
        <v>32</v>
      </c>
      <c r="F28" s="31">
        <v>150</v>
      </c>
      <c r="G28" s="27">
        <v>23137</v>
      </c>
      <c r="H28" s="1">
        <f t="shared" si="0"/>
        <v>3470550</v>
      </c>
      <c r="I28" s="40"/>
      <c r="J28" s="28">
        <f t="shared" si="1"/>
        <v>0</v>
      </c>
    </row>
    <row r="29" spans="2:13" s="20" customFormat="1" ht="133.5" customHeight="1" x14ac:dyDescent="0.3">
      <c r="B29" s="149"/>
      <c r="C29" s="18" t="s">
        <v>33</v>
      </c>
      <c r="D29" s="32" t="s">
        <v>34</v>
      </c>
      <c r="E29" s="25" t="s">
        <v>35</v>
      </c>
      <c r="F29" s="24">
        <v>6</v>
      </c>
      <c r="G29" s="27">
        <v>1191783</v>
      </c>
      <c r="H29" s="1">
        <f t="shared" si="0"/>
        <v>7150698</v>
      </c>
      <c r="I29" s="40"/>
      <c r="J29" s="28">
        <f t="shared" si="1"/>
        <v>0</v>
      </c>
    </row>
    <row r="30" spans="2:13" s="20" customFormat="1" ht="57.75" customHeight="1" x14ac:dyDescent="0.3">
      <c r="B30" s="149"/>
      <c r="C30" s="33" t="s">
        <v>36</v>
      </c>
      <c r="D30" s="34" t="s">
        <v>37</v>
      </c>
      <c r="E30" s="35" t="s">
        <v>24</v>
      </c>
      <c r="F30" s="24">
        <v>50</v>
      </c>
      <c r="G30" s="36">
        <v>35367</v>
      </c>
      <c r="H30" s="1">
        <f t="shared" si="0"/>
        <v>1768350</v>
      </c>
      <c r="I30" s="40"/>
      <c r="J30" s="28">
        <f t="shared" si="1"/>
        <v>0</v>
      </c>
    </row>
    <row r="31" spans="2:13" s="37" customFormat="1" ht="27.75" customHeight="1" x14ac:dyDescent="0.3">
      <c r="B31" s="145" t="s">
        <v>7</v>
      </c>
      <c r="C31" s="145"/>
      <c r="D31" s="145"/>
      <c r="E31" s="145"/>
      <c r="F31" s="145"/>
      <c r="G31" s="145"/>
      <c r="H31" s="38">
        <f>SUM(H23:H30)</f>
        <v>20491129</v>
      </c>
      <c r="I31" s="38"/>
      <c r="J31" s="38">
        <f>SUM(J23:J30)</f>
        <v>0</v>
      </c>
      <c r="M31" s="39"/>
    </row>
    <row r="32" spans="2:13" s="41" customFormat="1" x14ac:dyDescent="0.3"/>
    <row r="33" spans="2:5" s="41" customFormat="1" ht="6.75" customHeight="1" x14ac:dyDescent="0.3"/>
    <row r="34" spans="2:5" s="41" customFormat="1" ht="6.75" customHeight="1" x14ac:dyDescent="0.3"/>
    <row r="35" spans="2:5" s="41" customFormat="1" ht="6.75" customHeight="1" x14ac:dyDescent="0.3"/>
    <row r="36" spans="2:5" s="41" customFormat="1" ht="6.75" customHeight="1" x14ac:dyDescent="0.3"/>
    <row r="37" spans="2:5" s="41" customFormat="1" ht="6.75" customHeight="1" x14ac:dyDescent="0.3"/>
    <row r="38" spans="2:5" s="41" customFormat="1" ht="6.75" customHeight="1" x14ac:dyDescent="0.3"/>
    <row r="39" spans="2:5" s="41" customFormat="1" ht="6.75" customHeight="1" x14ac:dyDescent="0.3"/>
    <row r="40" spans="2:5" s="41" customFormat="1" ht="6.75" customHeight="1" x14ac:dyDescent="0.3"/>
    <row r="41" spans="2:5" s="41" customFormat="1" ht="6.75" customHeight="1" x14ac:dyDescent="0.3"/>
    <row r="42" spans="2:5" s="6" customFormat="1" x14ac:dyDescent="0.25">
      <c r="B42" s="2"/>
      <c r="C42" s="2"/>
      <c r="D42" s="2"/>
      <c r="E42" s="3"/>
    </row>
    <row r="43" spans="2:5" s="6" customFormat="1" x14ac:dyDescent="0.25">
      <c r="B43" s="4" t="s">
        <v>12</v>
      </c>
      <c r="C43" s="4"/>
      <c r="D43" s="4"/>
      <c r="E43" s="5"/>
    </row>
    <row r="44" spans="2:5" s="6" customFormat="1" x14ac:dyDescent="0.25">
      <c r="B44" s="4" t="s">
        <v>13</v>
      </c>
      <c r="C44" s="4"/>
      <c r="D44" s="4"/>
      <c r="E44" s="5"/>
    </row>
  </sheetData>
  <mergeCells count="23">
    <mergeCell ref="D2:I2"/>
    <mergeCell ref="D3:I3"/>
    <mergeCell ref="D4:I4"/>
    <mergeCell ref="B7:C7"/>
    <mergeCell ref="D7:J7"/>
    <mergeCell ref="B31:G31"/>
    <mergeCell ref="B12:J12"/>
    <mergeCell ref="B14:J14"/>
    <mergeCell ref="B23:B26"/>
    <mergeCell ref="B27:B30"/>
    <mergeCell ref="G21:H21"/>
    <mergeCell ref="I21:J21"/>
    <mergeCell ref="D10:G10"/>
    <mergeCell ref="B18:C18"/>
    <mergeCell ref="B8:C8"/>
    <mergeCell ref="B16:J16"/>
    <mergeCell ref="B9:C9"/>
    <mergeCell ref="B10:C10"/>
    <mergeCell ref="I8:J8"/>
    <mergeCell ref="I9:J9"/>
    <mergeCell ref="I10:J10"/>
    <mergeCell ref="D8:G8"/>
    <mergeCell ref="D9:G9"/>
  </mergeCells>
  <pageMargins left="0.7" right="0.7" top="0.75" bottom="0.75" header="0.3" footer="0.3"/>
  <pageSetup scale="59" orientation="portrait" r:id="rId1"/>
  <headerFooter>
    <oddHeader>&amp;L&amp;"Calibri"&amp;15&amp;K000000 Información Pública Clasificada&amp;1#_x000D_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71870-FD0C-4E42-A2C8-B03A27FF8B5F}">
  <sheetPr>
    <tabColor theme="8" tint="0.59999389629810485"/>
  </sheetPr>
  <dimension ref="A1:I19"/>
  <sheetViews>
    <sheetView showGridLines="0" topLeftCell="A8" workbookViewId="0">
      <selection activeCell="B10" sqref="B10:E10"/>
    </sheetView>
  </sheetViews>
  <sheetFormatPr baseColWidth="10" defaultColWidth="11.44140625" defaultRowHeight="14.4" x14ac:dyDescent="0.3"/>
  <cols>
    <col min="1" max="1" width="8.5546875" style="47" customWidth="1"/>
    <col min="2" max="2" width="14.44140625" style="47" customWidth="1"/>
    <col min="3" max="5" width="12.21875" style="47" customWidth="1"/>
    <col min="6" max="7" width="11.44140625" style="47"/>
    <col min="8" max="8" width="23.77734375" style="47" bestFit="1" customWidth="1"/>
    <col min="9" max="9" width="28.5546875" style="47" customWidth="1"/>
    <col min="10" max="16384" width="11.44140625" style="47"/>
  </cols>
  <sheetData>
    <row r="1" spans="1:9" x14ac:dyDescent="0.3">
      <c r="A1" s="44"/>
      <c r="B1" s="45"/>
      <c r="C1" s="157" t="s">
        <v>0</v>
      </c>
      <c r="D1" s="157"/>
      <c r="E1" s="157"/>
      <c r="F1" s="157"/>
      <c r="G1" s="157"/>
      <c r="H1" s="157"/>
      <c r="I1" s="46"/>
    </row>
    <row r="2" spans="1:9" ht="35.25" customHeight="1" x14ac:dyDescent="0.3">
      <c r="A2" s="48"/>
      <c r="B2" s="37"/>
      <c r="C2" s="158" t="s">
        <v>69</v>
      </c>
      <c r="D2" s="157"/>
      <c r="E2" s="157"/>
      <c r="F2" s="157"/>
      <c r="G2" s="157"/>
      <c r="H2" s="157"/>
      <c r="I2" s="49"/>
    </row>
    <row r="3" spans="1:9" x14ac:dyDescent="0.3">
      <c r="A3" s="50"/>
      <c r="B3" s="51"/>
      <c r="C3" s="157" t="s">
        <v>51</v>
      </c>
      <c r="D3" s="157"/>
      <c r="E3" s="157"/>
      <c r="F3" s="157"/>
      <c r="G3" s="157"/>
      <c r="H3" s="157"/>
      <c r="I3" s="52"/>
    </row>
    <row r="4" spans="1:9" x14ac:dyDescent="0.3">
      <c r="A4" s="37"/>
      <c r="B4" s="37"/>
      <c r="C4" s="37"/>
      <c r="D4" s="37"/>
      <c r="E4" s="37"/>
      <c r="F4" s="37"/>
      <c r="G4" s="37"/>
      <c r="H4" s="37"/>
      <c r="I4" s="37"/>
    </row>
    <row r="5" spans="1:9" ht="30.75" customHeight="1" x14ac:dyDescent="0.3">
      <c r="A5" s="154" t="s">
        <v>8</v>
      </c>
      <c r="B5" s="155"/>
      <c r="C5" s="156" t="s">
        <v>70</v>
      </c>
      <c r="D5" s="156"/>
      <c r="E5" s="156"/>
      <c r="F5" s="156"/>
      <c r="G5" s="156"/>
      <c r="H5" s="156"/>
      <c r="I5" s="156"/>
    </row>
    <row r="7" spans="1:9" x14ac:dyDescent="0.3">
      <c r="A7" s="43" t="s">
        <v>56</v>
      </c>
      <c r="B7" s="157" t="s">
        <v>52</v>
      </c>
      <c r="C7" s="157"/>
      <c r="D7" s="157"/>
      <c r="E7" s="157"/>
      <c r="F7" s="157" t="s">
        <v>53</v>
      </c>
      <c r="G7" s="157"/>
      <c r="H7" s="43" t="s">
        <v>54</v>
      </c>
      <c r="I7" s="43" t="s">
        <v>55</v>
      </c>
    </row>
    <row r="8" spans="1:9" ht="130.5" customHeight="1" x14ac:dyDescent="0.3">
      <c r="A8" s="18" t="s">
        <v>57</v>
      </c>
      <c r="B8" s="155" t="s">
        <v>71</v>
      </c>
      <c r="C8" s="155"/>
      <c r="D8" s="155"/>
      <c r="E8" s="155"/>
      <c r="F8" s="159">
        <f>'1. CONTINENTAL EXPERIENCES SAS'!O36</f>
        <v>173467920</v>
      </c>
      <c r="G8" s="159"/>
      <c r="H8" s="86" t="s">
        <v>164</v>
      </c>
      <c r="I8" s="99" t="s">
        <v>165</v>
      </c>
    </row>
    <row r="9" spans="1:9" ht="55.2" x14ac:dyDescent="0.3">
      <c r="A9" s="18" t="s">
        <v>58</v>
      </c>
      <c r="B9" s="155" t="s">
        <v>72</v>
      </c>
      <c r="C9" s="155"/>
      <c r="D9" s="155"/>
      <c r="E9" s="155"/>
      <c r="F9" s="159">
        <f>'2. INDUHOTEL SAS'!O36</f>
        <v>159642382</v>
      </c>
      <c r="G9" s="159"/>
      <c r="H9" s="18" t="s">
        <v>157</v>
      </c>
      <c r="I9" s="16" t="s">
        <v>177</v>
      </c>
    </row>
    <row r="10" spans="1:9" ht="55.2" x14ac:dyDescent="0.3">
      <c r="A10" s="18" t="s">
        <v>59</v>
      </c>
      <c r="B10" s="155" t="s">
        <v>73</v>
      </c>
      <c r="C10" s="155"/>
      <c r="D10" s="155"/>
      <c r="E10" s="155"/>
      <c r="F10" s="159">
        <f>'3. ESTRATEGIA Y LOGISTICA DE EV'!O36</f>
        <v>150652173</v>
      </c>
      <c r="G10" s="159"/>
      <c r="H10" s="18" t="s">
        <v>157</v>
      </c>
      <c r="I10" s="16" t="s">
        <v>178</v>
      </c>
    </row>
    <row r="11" spans="1:9" ht="27.6" x14ac:dyDescent="0.3">
      <c r="A11" s="18" t="s">
        <v>60</v>
      </c>
      <c r="B11" s="155" t="s">
        <v>74</v>
      </c>
      <c r="C11" s="155"/>
      <c r="D11" s="155"/>
      <c r="E11" s="155"/>
      <c r="F11" s="159">
        <f>'4. B2 NETWORKS SAS'!O36</f>
        <v>159345554</v>
      </c>
      <c r="G11" s="159"/>
      <c r="H11" s="43"/>
      <c r="I11" s="99" t="s">
        <v>186</v>
      </c>
    </row>
    <row r="15" spans="1:9" x14ac:dyDescent="0.3">
      <c r="B15" s="130" t="s">
        <v>181</v>
      </c>
      <c r="C15" s="131"/>
      <c r="D15" s="132"/>
      <c r="E15" s="132"/>
      <c r="F15" s="132"/>
      <c r="G15" s="132"/>
    </row>
    <row r="16" spans="1:9" x14ac:dyDescent="0.3">
      <c r="B16" s="130"/>
      <c r="C16" s="133"/>
      <c r="D16" s="132"/>
      <c r="E16" s="132"/>
      <c r="F16" s="132"/>
      <c r="G16" s="132"/>
    </row>
    <row r="17" spans="2:7" x14ac:dyDescent="0.3">
      <c r="B17" s="130" t="s">
        <v>182</v>
      </c>
      <c r="C17" s="132"/>
      <c r="D17" s="132"/>
      <c r="E17" s="132"/>
      <c r="F17" s="130" t="s">
        <v>183</v>
      </c>
      <c r="G17" s="132"/>
    </row>
    <row r="18" spans="2:7" x14ac:dyDescent="0.3">
      <c r="B18" s="130" t="s">
        <v>184</v>
      </c>
      <c r="C18" s="132"/>
      <c r="D18" s="132"/>
      <c r="E18" s="132"/>
      <c r="F18" s="130" t="s">
        <v>185</v>
      </c>
      <c r="G18" s="132"/>
    </row>
    <row r="19" spans="2:7" ht="15" x14ac:dyDescent="0.3">
      <c r="B19" s="129"/>
      <c r="C19" s="129"/>
    </row>
  </sheetData>
  <sheetProtection algorithmName="SHA-512" hashValue="TLECTo5fT8xTsgLddC0Udt6LSTUoWSIAhOT5iJ+OOTjftPYVfL/BsWgWmODGUZsPdidoH0IRmlg19fUFMAyMNQ==" saltValue="2isBiRxdfNT9CeNec2th5g==" spinCount="100000" sheet="1" objects="1" scenarios="1"/>
  <mergeCells count="15">
    <mergeCell ref="F11:G11"/>
    <mergeCell ref="F8:G8"/>
    <mergeCell ref="F9:G9"/>
    <mergeCell ref="B9:E9"/>
    <mergeCell ref="B10:E10"/>
    <mergeCell ref="B11:E11"/>
    <mergeCell ref="F10:G10"/>
    <mergeCell ref="C1:H1"/>
    <mergeCell ref="C2:H2"/>
    <mergeCell ref="C3:H3"/>
    <mergeCell ref="B7:E7"/>
    <mergeCell ref="B8:E8"/>
    <mergeCell ref="A5:B5"/>
    <mergeCell ref="C5:I5"/>
    <mergeCell ref="F7:G7"/>
  </mergeCells>
  <phoneticPr fontId="19"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C2AA-0CBA-4754-A230-B0AE68E24F76}">
  <sheetPr>
    <tabColor theme="8" tint="0.59999389629810485"/>
  </sheetPr>
  <dimension ref="A1:E18"/>
  <sheetViews>
    <sheetView showGridLines="0" workbookViewId="0">
      <selection activeCell="F5" sqref="F5"/>
    </sheetView>
  </sheetViews>
  <sheetFormatPr baseColWidth="10" defaultColWidth="11.44140625" defaultRowHeight="14.4" x14ac:dyDescent="0.3"/>
  <cols>
    <col min="1" max="1" width="20.5546875" style="47" customWidth="1"/>
    <col min="2" max="2" width="14.77734375" style="47" bestFit="1" customWidth="1"/>
    <col min="3" max="3" width="67.77734375" style="47" customWidth="1"/>
    <col min="4" max="4" width="18.44140625" style="47" customWidth="1"/>
    <col min="5" max="5" width="15.77734375" style="47" customWidth="1"/>
    <col min="6" max="16384" width="11.44140625" style="47"/>
  </cols>
  <sheetData>
    <row r="1" spans="1:5" x14ac:dyDescent="0.3">
      <c r="A1" s="44"/>
      <c r="B1" s="157" t="s">
        <v>0</v>
      </c>
      <c r="C1" s="157"/>
      <c r="D1" s="46"/>
    </row>
    <row r="2" spans="1:5" ht="35.25" customHeight="1" x14ac:dyDescent="0.3">
      <c r="A2" s="48"/>
      <c r="B2" s="158" t="s">
        <v>69</v>
      </c>
      <c r="C2" s="158"/>
      <c r="D2" s="49"/>
    </row>
    <row r="3" spans="1:5" x14ac:dyDescent="0.3">
      <c r="A3" s="50"/>
      <c r="B3" s="157" t="s">
        <v>65</v>
      </c>
      <c r="C3" s="157"/>
      <c r="D3" s="52"/>
    </row>
    <row r="4" spans="1:5" x14ac:dyDescent="0.3">
      <c r="A4" s="37"/>
      <c r="B4" s="37"/>
      <c r="C4" s="37"/>
      <c r="D4" s="37"/>
    </row>
    <row r="5" spans="1:5" ht="35.25" customHeight="1" x14ac:dyDescent="0.3">
      <c r="A5" s="42" t="s">
        <v>8</v>
      </c>
      <c r="B5" s="156" t="s">
        <v>70</v>
      </c>
      <c r="C5" s="156"/>
      <c r="D5" s="156"/>
    </row>
    <row r="7" spans="1:5" s="56" customFormat="1" x14ac:dyDescent="0.3">
      <c r="A7" s="138" t="s">
        <v>61</v>
      </c>
      <c r="B7" s="138" t="s">
        <v>56</v>
      </c>
      <c r="C7" s="138" t="s">
        <v>52</v>
      </c>
      <c r="D7" s="138" t="s">
        <v>53</v>
      </c>
      <c r="E7" s="138" t="s">
        <v>179</v>
      </c>
    </row>
    <row r="8" spans="1:5" x14ac:dyDescent="0.3">
      <c r="A8" s="57" t="s">
        <v>62</v>
      </c>
      <c r="B8" s="57" t="s">
        <v>59</v>
      </c>
      <c r="C8" s="55" t="s">
        <v>73</v>
      </c>
      <c r="D8" s="54">
        <f>'3. ESTRATEGIA Y LOGISTICA DE EV'!O36</f>
        <v>150652173</v>
      </c>
      <c r="E8" s="127">
        <f>Puntajes!F14</f>
        <v>38.841074217367428</v>
      </c>
    </row>
    <row r="9" spans="1:5" x14ac:dyDescent="0.3">
      <c r="A9" s="57" t="s">
        <v>63</v>
      </c>
      <c r="B9" s="57" t="s">
        <v>58</v>
      </c>
      <c r="C9" s="55" t="s">
        <v>72</v>
      </c>
      <c r="D9" s="54">
        <f>'2. INDUHOTEL SAS'!O36</f>
        <v>159642382</v>
      </c>
      <c r="E9" s="127">
        <f>Puntajes!F13</f>
        <v>37.682148434734863</v>
      </c>
    </row>
    <row r="12" spans="1:5" x14ac:dyDescent="0.3">
      <c r="A12" s="134" t="s">
        <v>181</v>
      </c>
      <c r="B12" s="135"/>
      <c r="C12" s="136"/>
    </row>
    <row r="13" spans="1:5" x14ac:dyDescent="0.3">
      <c r="A13" s="134"/>
      <c r="B13" s="137"/>
      <c r="C13" s="136"/>
    </row>
    <row r="14" spans="1:5" x14ac:dyDescent="0.3">
      <c r="A14" s="134" t="s">
        <v>182</v>
      </c>
      <c r="B14" s="136"/>
      <c r="C14" s="134" t="s">
        <v>183</v>
      </c>
    </row>
    <row r="15" spans="1:5" x14ac:dyDescent="0.3">
      <c r="A15" s="134" t="s">
        <v>184</v>
      </c>
      <c r="B15" s="136"/>
      <c r="C15" s="134" t="s">
        <v>185</v>
      </c>
    </row>
    <row r="17" spans="2:2" x14ac:dyDescent="0.3">
      <c r="B17" s="94"/>
    </row>
    <row r="18" spans="2:2" x14ac:dyDescent="0.3">
      <c r="B18" s="94"/>
    </row>
  </sheetData>
  <sheetProtection algorithmName="SHA-512" hashValue="QYqTb9kz39rppX+g8ev8nPMAVBvU4f/vh+ZVlTuthN8E7QPPA6ZYy0zl2aOX5WslF6bphQ/O+Ujoc4uA+g2P4A==" saltValue="9HSr3LO2A8ZvL+KbyTeD6Q==" spinCount="100000" sheet="1" objects="1" scenarios="1"/>
  <autoFilter ref="A7:E7" xr:uid="{B82AC2AA-0CBA-4754-A230-B0AE68E24F76}">
    <sortState xmlns:xlrd2="http://schemas.microsoft.com/office/spreadsheetml/2017/richdata2" ref="A8:E9">
      <sortCondition descending="1" ref="E7"/>
    </sortState>
  </autoFilter>
  <mergeCells count="4">
    <mergeCell ref="B5:D5"/>
    <mergeCell ref="B1:C1"/>
    <mergeCell ref="B2:C2"/>
    <mergeCell ref="B3:C3"/>
  </mergeCells>
  <phoneticPr fontId="19"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F7CE6-FEDB-493E-8987-A867741E85A0}">
  <sheetPr>
    <tabColor theme="8" tint="0.59999389629810485"/>
  </sheetPr>
  <dimension ref="A1:F27"/>
  <sheetViews>
    <sheetView showGridLines="0" topLeftCell="A8" zoomScaleNormal="100" workbookViewId="0">
      <selection activeCell="A22" sqref="A22:E22"/>
    </sheetView>
  </sheetViews>
  <sheetFormatPr baseColWidth="10" defaultColWidth="11.44140625" defaultRowHeight="14.4" x14ac:dyDescent="0.3"/>
  <cols>
    <col min="1" max="1" width="20.5546875" style="47" customWidth="1"/>
    <col min="2" max="2" width="25.77734375" style="47" customWidth="1"/>
    <col min="3" max="3" width="67.77734375" style="47" customWidth="1"/>
    <col min="4" max="5" width="16.77734375" style="47" customWidth="1"/>
    <col min="6" max="6" width="18.21875" style="47" customWidth="1"/>
    <col min="7" max="16384" width="11.44140625" style="47"/>
  </cols>
  <sheetData>
    <row r="1" spans="1:5" x14ac:dyDescent="0.3">
      <c r="A1" s="44"/>
      <c r="B1" s="157" t="s">
        <v>0</v>
      </c>
      <c r="C1" s="157"/>
      <c r="D1" s="46"/>
      <c r="E1" s="37"/>
    </row>
    <row r="2" spans="1:5" ht="37.5" customHeight="1" x14ac:dyDescent="0.3">
      <c r="A2" s="48"/>
      <c r="B2" s="158" t="s">
        <v>69</v>
      </c>
      <c r="C2" s="158"/>
      <c r="D2" s="49"/>
      <c r="E2" s="37"/>
    </row>
    <row r="3" spans="1:5" x14ac:dyDescent="0.3">
      <c r="A3" s="50"/>
      <c r="B3" s="157" t="s">
        <v>66</v>
      </c>
      <c r="C3" s="157"/>
      <c r="D3" s="52"/>
      <c r="E3" s="37"/>
    </row>
    <row r="4" spans="1:5" ht="11.25" customHeight="1" x14ac:dyDescent="0.3">
      <c r="A4" s="37"/>
      <c r="B4" s="37"/>
      <c r="C4" s="37"/>
      <c r="D4" s="37"/>
      <c r="E4" s="37"/>
    </row>
    <row r="5" spans="1:5" ht="54" customHeight="1" x14ac:dyDescent="0.3">
      <c r="A5" s="163" t="s">
        <v>158</v>
      </c>
      <c r="B5" s="163"/>
      <c r="C5" s="163"/>
      <c r="D5" s="163"/>
      <c r="E5" s="60"/>
    </row>
    <row r="6" spans="1:5" ht="21" customHeight="1" x14ac:dyDescent="0.3">
      <c r="A6" s="59"/>
      <c r="B6" s="58"/>
      <c r="C6" s="58"/>
      <c r="D6" s="58"/>
      <c r="E6" s="58"/>
    </row>
    <row r="7" spans="1:5" ht="33" customHeight="1" x14ac:dyDescent="0.3">
      <c r="A7" s="163" t="s">
        <v>67</v>
      </c>
      <c r="B7" s="163"/>
      <c r="C7" s="163"/>
      <c r="D7" s="163"/>
      <c r="E7" s="60"/>
    </row>
    <row r="8" spans="1:5" ht="32.25" customHeight="1" x14ac:dyDescent="0.3">
      <c r="A8" s="164" t="s">
        <v>159</v>
      </c>
      <c r="B8" s="163"/>
      <c r="C8" s="163"/>
      <c r="D8" s="163"/>
      <c r="E8" s="60"/>
    </row>
    <row r="9" spans="1:5" ht="7.5" customHeight="1" x14ac:dyDescent="0.3"/>
    <row r="10" spans="1:5" x14ac:dyDescent="0.3">
      <c r="A10" s="37" t="s">
        <v>68</v>
      </c>
    </row>
    <row r="11" spans="1:5" ht="7.5" customHeight="1" x14ac:dyDescent="0.3"/>
    <row r="12" spans="1:5" s="56" customFormat="1" x14ac:dyDescent="0.3">
      <c r="A12" s="53" t="s">
        <v>61</v>
      </c>
      <c r="B12" s="53" t="s">
        <v>56</v>
      </c>
      <c r="C12" s="53" t="s">
        <v>52</v>
      </c>
      <c r="D12" s="53" t="s">
        <v>53</v>
      </c>
      <c r="E12" s="97"/>
    </row>
    <row r="13" spans="1:5" x14ac:dyDescent="0.3">
      <c r="A13" s="57" t="s">
        <v>63</v>
      </c>
      <c r="B13" s="57" t="s">
        <v>58</v>
      </c>
      <c r="C13" s="57" t="s">
        <v>72</v>
      </c>
      <c r="D13" s="95">
        <f>'2. INDUHOTEL SAS'!O36</f>
        <v>159642382</v>
      </c>
      <c r="E13" s="96"/>
    </row>
    <row r="14" spans="1:5" x14ac:dyDescent="0.3">
      <c r="A14" s="57" t="s">
        <v>62</v>
      </c>
      <c r="B14" s="57" t="s">
        <v>59</v>
      </c>
      <c r="C14" s="57" t="s">
        <v>73</v>
      </c>
      <c r="D14" s="95">
        <f>'3. ESTRATEGIA Y LOGISTICA DE EV'!O36</f>
        <v>150652173</v>
      </c>
      <c r="E14" s="96"/>
    </row>
    <row r="15" spans="1:5" x14ac:dyDescent="0.3">
      <c r="A15" s="56"/>
      <c r="B15" s="56"/>
      <c r="C15" s="56"/>
      <c r="D15" s="96"/>
      <c r="E15" s="96"/>
    </row>
    <row r="16" spans="1:5" x14ac:dyDescent="0.3">
      <c r="A16" s="165" t="s">
        <v>160</v>
      </c>
      <c r="B16" s="165"/>
      <c r="C16" s="165"/>
      <c r="D16" s="165"/>
      <c r="E16" s="61"/>
    </row>
    <row r="18" spans="1:6" x14ac:dyDescent="0.3">
      <c r="A18" s="138" t="s">
        <v>61</v>
      </c>
      <c r="B18" s="138" t="s">
        <v>56</v>
      </c>
      <c r="C18" s="138" t="s">
        <v>52</v>
      </c>
      <c r="D18" s="138" t="s">
        <v>53</v>
      </c>
      <c r="E18" s="138" t="s">
        <v>162</v>
      </c>
      <c r="F18" s="138" t="s">
        <v>161</v>
      </c>
    </row>
    <row r="19" spans="1:6" x14ac:dyDescent="0.3">
      <c r="A19" s="57" t="s">
        <v>63</v>
      </c>
      <c r="B19" s="57" t="s">
        <v>58</v>
      </c>
      <c r="C19" s="57" t="s">
        <v>72</v>
      </c>
      <c r="D19" s="95">
        <f>D13</f>
        <v>159642382</v>
      </c>
      <c r="E19" s="160">
        <v>173811420</v>
      </c>
      <c r="F19" s="98">
        <f>D19/E19-1</f>
        <v>-8.15196032573694E-2</v>
      </c>
    </row>
    <row r="20" spans="1:6" x14ac:dyDescent="0.3">
      <c r="A20" s="57" t="s">
        <v>64</v>
      </c>
      <c r="B20" s="57" t="s">
        <v>59</v>
      </c>
      <c r="C20" s="57" t="s">
        <v>73</v>
      </c>
      <c r="D20" s="95">
        <f>D14</f>
        <v>150652173</v>
      </c>
      <c r="E20" s="161"/>
      <c r="F20" s="98">
        <f>D20/E19-1</f>
        <v>-0.13324352910758108</v>
      </c>
    </row>
    <row r="22" spans="1:6" ht="85.5" customHeight="1" x14ac:dyDescent="0.3">
      <c r="A22" s="162" t="s">
        <v>163</v>
      </c>
      <c r="B22" s="162"/>
      <c r="C22" s="162"/>
      <c r="D22" s="162"/>
      <c r="E22" s="162"/>
    </row>
    <row r="23" spans="1:6" ht="12.45" customHeight="1" x14ac:dyDescent="0.3">
      <c r="A23" s="89"/>
      <c r="B23" s="89"/>
      <c r="C23" s="89"/>
      <c r="D23" s="89"/>
      <c r="E23" s="89"/>
    </row>
    <row r="24" spans="1:6" x14ac:dyDescent="0.3">
      <c r="A24" s="134" t="s">
        <v>181</v>
      </c>
      <c r="B24" s="135"/>
      <c r="C24" s="136"/>
    </row>
    <row r="25" spans="1:6" x14ac:dyDescent="0.3">
      <c r="A25" s="134"/>
      <c r="B25" s="137"/>
      <c r="C25" s="136"/>
    </row>
    <row r="26" spans="1:6" x14ac:dyDescent="0.3">
      <c r="A26" s="134" t="s">
        <v>182</v>
      </c>
      <c r="B26" s="136"/>
      <c r="C26" s="134" t="s">
        <v>183</v>
      </c>
    </row>
    <row r="27" spans="1:6" x14ac:dyDescent="0.3">
      <c r="A27" s="134" t="s">
        <v>184</v>
      </c>
      <c r="B27" s="136"/>
      <c r="C27" s="134" t="s">
        <v>185</v>
      </c>
    </row>
  </sheetData>
  <sheetProtection algorithmName="SHA-512" hashValue="xIz20qbiILvVcYmryTbtNgJKXRCcNaYsncYLTbOOEBXPIWjhsw/atCdnuJM0xcZVEsfTy0EpEgbkAeHXp9sypQ==" saltValue="whdzqUGWdCVyLMr6uJ1HcA==" spinCount="100000" sheet="1" objects="1" scenarios="1"/>
  <mergeCells count="9">
    <mergeCell ref="E19:E20"/>
    <mergeCell ref="A22:E22"/>
    <mergeCell ref="A7:D7"/>
    <mergeCell ref="A8:D8"/>
    <mergeCell ref="B1:C1"/>
    <mergeCell ref="B2:C2"/>
    <mergeCell ref="B3:C3"/>
    <mergeCell ref="A5:D5"/>
    <mergeCell ref="A16:D16"/>
  </mergeCells>
  <pageMargins left="0.7" right="0.7" top="0.75" bottom="0.75" header="0.3" footer="0.3"/>
  <pageSetup scale="6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C8DB5-2A3A-4FB5-99E1-7C1CC1AFEEF0}">
  <sheetPr>
    <tabColor theme="8" tint="0.59999389629810485"/>
  </sheetPr>
  <dimension ref="A1:I22"/>
  <sheetViews>
    <sheetView showGridLines="0" topLeftCell="A7" workbookViewId="0">
      <selection activeCell="C12" sqref="C12"/>
    </sheetView>
  </sheetViews>
  <sheetFormatPr baseColWidth="10" defaultColWidth="11.44140625" defaultRowHeight="14.4" x14ac:dyDescent="0.3"/>
  <cols>
    <col min="1" max="1" width="16" customWidth="1"/>
    <col min="2" max="2" width="17.21875" customWidth="1"/>
    <col min="3" max="3" width="35.77734375" customWidth="1"/>
    <col min="4" max="4" width="16.21875" bestFit="1" customWidth="1"/>
    <col min="5" max="5" width="19.21875" bestFit="1" customWidth="1"/>
    <col min="6" max="6" width="16.21875" customWidth="1"/>
    <col min="7" max="7" width="1.77734375" customWidth="1"/>
    <col min="8" max="8" width="25.109375" bestFit="1" customWidth="1"/>
    <col min="9" max="9" width="13.77734375" bestFit="1" customWidth="1"/>
  </cols>
  <sheetData>
    <row r="1" spans="1:8" ht="14.55" customHeight="1" x14ac:dyDescent="0.3">
      <c r="A1" s="167"/>
      <c r="B1" s="157" t="s">
        <v>0</v>
      </c>
      <c r="C1" s="157"/>
      <c r="D1" s="157"/>
      <c r="E1" s="157"/>
      <c r="F1" s="167"/>
    </row>
    <row r="2" spans="1:8" ht="34.5" customHeight="1" x14ac:dyDescent="0.3">
      <c r="A2" s="167"/>
      <c r="B2" s="158" t="s">
        <v>69</v>
      </c>
      <c r="C2" s="158"/>
      <c r="D2" s="158"/>
      <c r="E2" s="158"/>
      <c r="F2" s="167"/>
    </row>
    <row r="3" spans="1:8" ht="21.45" customHeight="1" x14ac:dyDescent="0.3">
      <c r="A3" s="167"/>
      <c r="B3" s="157" t="s">
        <v>173</v>
      </c>
      <c r="C3" s="157"/>
      <c r="D3" s="157"/>
      <c r="E3" s="157"/>
      <c r="F3" s="167"/>
    </row>
    <row r="5" spans="1:8" ht="90" customHeight="1" x14ac:dyDescent="0.3">
      <c r="A5" s="168" t="s">
        <v>174</v>
      </c>
      <c r="B5" s="169"/>
      <c r="C5" s="169"/>
      <c r="D5" s="169"/>
      <c r="E5" s="169"/>
      <c r="F5" s="169"/>
    </row>
    <row r="6" spans="1:8" ht="67.95" customHeight="1" x14ac:dyDescent="0.3">
      <c r="A6" s="170"/>
      <c r="B6" s="170"/>
      <c r="C6" s="170"/>
      <c r="D6" s="170"/>
      <c r="E6" s="170"/>
      <c r="F6" s="170"/>
    </row>
    <row r="7" spans="1:8" x14ac:dyDescent="0.3">
      <c r="A7" s="171" t="s">
        <v>175</v>
      </c>
      <c r="B7" s="171"/>
      <c r="C7" s="171"/>
      <c r="D7" s="171"/>
      <c r="E7" s="171"/>
      <c r="F7" s="171"/>
    </row>
    <row r="8" spans="1:8" ht="50.55" customHeight="1" x14ac:dyDescent="0.3">
      <c r="A8" s="170"/>
      <c r="B8" s="170"/>
      <c r="C8" s="170"/>
      <c r="D8" s="170"/>
      <c r="E8" s="170"/>
      <c r="F8" s="170"/>
    </row>
    <row r="9" spans="1:8" x14ac:dyDescent="0.3">
      <c r="A9" s="171" t="s">
        <v>176</v>
      </c>
      <c r="B9" s="171"/>
      <c r="C9" s="171"/>
      <c r="D9" s="171"/>
      <c r="E9" s="171"/>
      <c r="F9" s="171"/>
    </row>
    <row r="11" spans="1:8" x14ac:dyDescent="0.3">
      <c r="B11" s="166" t="s">
        <v>180</v>
      </c>
      <c r="C11" s="166"/>
      <c r="D11" s="166"/>
      <c r="E11" s="166"/>
      <c r="F11" s="166"/>
      <c r="G11" s="101"/>
      <c r="H11" s="100" t="s">
        <v>166</v>
      </c>
    </row>
    <row r="12" spans="1:8" ht="28.8" x14ac:dyDescent="0.3">
      <c r="B12" s="53" t="s">
        <v>82</v>
      </c>
      <c r="C12" s="53" t="s">
        <v>167</v>
      </c>
      <c r="D12" s="102" t="s">
        <v>168</v>
      </c>
      <c r="E12" s="102" t="s">
        <v>169</v>
      </c>
      <c r="F12" s="102" t="s">
        <v>170</v>
      </c>
      <c r="G12" s="103"/>
      <c r="H12" s="53" t="s">
        <v>171</v>
      </c>
    </row>
    <row r="13" spans="1:8" x14ac:dyDescent="0.3">
      <c r="B13" s="104">
        <v>1</v>
      </c>
      <c r="C13" s="105" t="s">
        <v>72</v>
      </c>
      <c r="D13" s="106">
        <v>159642382</v>
      </c>
      <c r="E13" s="106" t="str">
        <f>IF(D13&gt;$H$13,"Mayor a XA","Menor o igual")</f>
        <v>Mayor a XA</v>
      </c>
      <c r="F13" s="107">
        <f>($H$16*(1-2*(ABS($H$13-D13)/$H$13)))</f>
        <v>37.682148434734863</v>
      </c>
      <c r="G13" s="108"/>
      <c r="H13" s="109">
        <f>AVERAGE(D13:D14)</f>
        <v>155147277.5</v>
      </c>
    </row>
    <row r="14" spans="1:8" x14ac:dyDescent="0.3">
      <c r="B14" s="104">
        <v>2</v>
      </c>
      <c r="C14" s="105" t="s">
        <v>73</v>
      </c>
      <c r="D14" s="106">
        <v>150652173</v>
      </c>
      <c r="E14" s="106" t="str">
        <f>IF(D14&gt;$H$13,"Mayor a XA","Menor o igual")</f>
        <v>Menor o igual</v>
      </c>
      <c r="F14" s="126">
        <f>$H$16*(1-(($H$13-D14)/$H$13))</f>
        <v>38.841074217367428</v>
      </c>
      <c r="G14" s="110"/>
    </row>
    <row r="15" spans="1:8" x14ac:dyDescent="0.3">
      <c r="B15" s="122"/>
      <c r="C15" s="123"/>
      <c r="D15" s="124"/>
      <c r="E15" s="124"/>
      <c r="F15" s="125"/>
      <c r="G15" s="117"/>
      <c r="H15" s="111" t="s">
        <v>172</v>
      </c>
    </row>
    <row r="16" spans="1:8" x14ac:dyDescent="0.3">
      <c r="B16" s="118"/>
      <c r="C16" s="119"/>
      <c r="D16" s="120"/>
      <c r="E16" s="120"/>
      <c r="F16" s="121"/>
      <c r="G16" s="117"/>
      <c r="H16" s="112">
        <v>40</v>
      </c>
    </row>
    <row r="17" spans="2:9" x14ac:dyDescent="0.3">
      <c r="B17" s="118"/>
      <c r="C17" s="119"/>
      <c r="D17" s="120"/>
      <c r="E17" s="120"/>
      <c r="F17" s="121"/>
      <c r="G17" s="117"/>
      <c r="H17" s="113"/>
    </row>
    <row r="18" spans="2:9" x14ac:dyDescent="0.3">
      <c r="B18" s="134" t="s">
        <v>181</v>
      </c>
      <c r="C18" s="135"/>
      <c r="D18" s="136"/>
      <c r="G18" s="117"/>
      <c r="H18" s="113"/>
    </row>
    <row r="19" spans="2:9" x14ac:dyDescent="0.3">
      <c r="B19" s="134"/>
      <c r="C19" s="137"/>
      <c r="D19" s="136"/>
      <c r="G19" s="117"/>
      <c r="H19" s="113"/>
      <c r="I19" s="113"/>
    </row>
    <row r="20" spans="2:9" x14ac:dyDescent="0.3">
      <c r="B20" s="134" t="s">
        <v>182</v>
      </c>
      <c r="C20" s="136"/>
      <c r="D20" s="134" t="s">
        <v>183</v>
      </c>
    </row>
    <row r="21" spans="2:9" x14ac:dyDescent="0.3">
      <c r="B21" s="134" t="s">
        <v>184</v>
      </c>
      <c r="C21" s="136"/>
      <c r="D21" s="134" t="s">
        <v>185</v>
      </c>
      <c r="E21" s="115"/>
      <c r="I21" s="114"/>
    </row>
    <row r="22" spans="2:9" x14ac:dyDescent="0.3">
      <c r="E22" s="116"/>
    </row>
  </sheetData>
  <sheetProtection algorithmName="SHA-512" hashValue="f05U8ZnaPSWy4SB+MmNXu6oMBBFvTx1fSU8/cFtxyjPRnxTLKfTHSPFKB09HUmiPx6n/wb6sXDAgnAB70kTQPQ==" saltValue="ZXFbKNIQSajLJjURrQs14Q==" spinCount="100000" sheet="1" objects="1" scenarios="1"/>
  <autoFilter ref="B12:F12" xr:uid="{D13898E8-A0E3-4955-85A8-252E91E4B214}"/>
  <mergeCells count="11">
    <mergeCell ref="B11:F11"/>
    <mergeCell ref="A1:A3"/>
    <mergeCell ref="B1:E1"/>
    <mergeCell ref="B2:E2"/>
    <mergeCell ref="B3:E3"/>
    <mergeCell ref="F1:F3"/>
    <mergeCell ref="A5:F5"/>
    <mergeCell ref="A6:F6"/>
    <mergeCell ref="A7:F7"/>
    <mergeCell ref="A8:F8"/>
    <mergeCell ref="A9:F9"/>
  </mergeCells>
  <conditionalFormatting sqref="F13:F17">
    <cfRule type="containsText" dxfId="0" priority="1" operator="containsText" text="mínimo">
      <formula>NOT(ISERROR(SEARCH("mínimo",F13)))</formula>
    </cfRule>
  </conditionalFormatting>
  <pageMargins left="0.7" right="0.7" top="0.75" bottom="0.75" header="0.3" footer="0.3"/>
  <headerFooter>
    <oddHeader>&amp;L&amp;"Calibri"&amp;15&amp;K000000 Información Pública Clasificada&amp;1#_x000D_</oddHeader>
  </headerFooter>
  <ignoredErrors>
    <ignoredError sqref="F14" formula="1"/>
  </ignoredErrors>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BBFB5-C1CD-4D75-B059-7EFA878D1B25}">
  <sheetPr>
    <tabColor rgb="FF002060"/>
  </sheetPr>
  <dimension ref="A1:T53"/>
  <sheetViews>
    <sheetView showGridLines="0" topLeftCell="A30" zoomScale="74" zoomScaleNormal="74" zoomScaleSheetLayoutView="80" workbookViewId="0">
      <selection activeCell="A44" sqref="A44:XFD46"/>
    </sheetView>
  </sheetViews>
  <sheetFormatPr baseColWidth="10" defaultColWidth="0" defaultRowHeight="0" customHeight="1" zeroHeight="1" x14ac:dyDescent="0.25"/>
  <cols>
    <col min="1" max="1" width="1.44140625" style="7" customWidth="1"/>
    <col min="2" max="2" width="13.21875" style="7" customWidth="1"/>
    <col min="3" max="3" width="23.88671875" style="7" customWidth="1"/>
    <col min="4" max="5" width="33.44140625" style="7" customWidth="1"/>
    <col min="6" max="6" width="13.21875" style="7" customWidth="1"/>
    <col min="7" max="7" width="19.44140625" style="7" customWidth="1"/>
    <col min="8" max="8" width="13.21875" style="7" customWidth="1"/>
    <col min="9" max="9" width="15.44140625" style="7" customWidth="1"/>
    <col min="10" max="10" width="16.6640625" style="7" customWidth="1"/>
    <col min="11" max="12" width="19.77734375" style="7" customWidth="1"/>
    <col min="13" max="13" width="26.21875" style="7" customWidth="1"/>
    <col min="14" max="15" width="17.109375" style="7" customWidth="1"/>
    <col min="16" max="16" width="18.77734375" style="7" customWidth="1"/>
    <col min="17" max="17" width="6.44140625" style="7" customWidth="1"/>
    <col min="18" max="20" width="0" style="7" hidden="1" customWidth="1"/>
    <col min="21" max="16384" width="11.44140625" style="7" hidden="1"/>
  </cols>
  <sheetData>
    <row r="1" spans="2:16" ht="7.5" customHeight="1" x14ac:dyDescent="0.25"/>
    <row r="2" spans="2:16" ht="13.8" x14ac:dyDescent="0.25">
      <c r="B2" s="8"/>
      <c r="C2" s="9"/>
      <c r="D2" s="172" t="s">
        <v>0</v>
      </c>
      <c r="E2" s="173"/>
      <c r="F2" s="173"/>
      <c r="G2" s="173"/>
      <c r="H2" s="173"/>
      <c r="I2" s="173"/>
      <c r="J2" s="173"/>
      <c r="K2" s="173"/>
      <c r="L2" s="174"/>
      <c r="M2" s="10"/>
    </row>
    <row r="3" spans="2:16" ht="13.8" x14ac:dyDescent="0.25">
      <c r="B3" s="11"/>
      <c r="D3" s="175" t="s">
        <v>75</v>
      </c>
      <c r="E3" s="176"/>
      <c r="F3" s="176"/>
      <c r="G3" s="176"/>
      <c r="H3" s="176"/>
      <c r="I3" s="176"/>
      <c r="J3" s="176"/>
      <c r="K3" s="176"/>
      <c r="L3" s="177"/>
      <c r="M3" s="12"/>
    </row>
    <row r="4" spans="2:16" ht="13.8" x14ac:dyDescent="0.25">
      <c r="B4" s="11"/>
      <c r="D4" s="178" t="s">
        <v>76</v>
      </c>
      <c r="E4" s="179"/>
      <c r="F4" s="179"/>
      <c r="G4" s="179"/>
      <c r="H4" s="179"/>
      <c r="I4" s="179"/>
      <c r="J4" s="179"/>
      <c r="K4" s="179"/>
      <c r="L4" s="180"/>
      <c r="M4" s="12"/>
    </row>
    <row r="5" spans="2:16" ht="13.8" x14ac:dyDescent="0.25">
      <c r="B5" s="13"/>
      <c r="C5" s="14"/>
      <c r="D5" s="178" t="s">
        <v>10</v>
      </c>
      <c r="E5" s="179"/>
      <c r="F5" s="179"/>
      <c r="G5" s="179"/>
      <c r="H5" s="179"/>
      <c r="I5" s="179"/>
      <c r="J5" s="179"/>
      <c r="K5" s="179"/>
      <c r="L5" s="180"/>
      <c r="M5" s="15"/>
    </row>
    <row r="6" spans="2:16" ht="6.75" customHeight="1" x14ac:dyDescent="0.25"/>
    <row r="7" spans="2:16" ht="32.1" customHeight="1" x14ac:dyDescent="0.25">
      <c r="B7" s="154" t="s">
        <v>8</v>
      </c>
      <c r="C7" s="155"/>
      <c r="D7" s="156" t="s">
        <v>77</v>
      </c>
      <c r="E7" s="156"/>
      <c r="F7" s="156"/>
      <c r="G7" s="156"/>
      <c r="H7" s="156"/>
      <c r="I7" s="156"/>
      <c r="J7" s="156"/>
      <c r="K7" s="156"/>
      <c r="L7" s="156"/>
      <c r="M7" s="156"/>
      <c r="N7" s="89"/>
      <c r="O7" s="89"/>
      <c r="P7" s="89"/>
    </row>
    <row r="8" spans="2:16" ht="15" customHeight="1" x14ac:dyDescent="0.25">
      <c r="B8" s="141" t="s">
        <v>1</v>
      </c>
      <c r="C8" s="141"/>
      <c r="D8" s="181"/>
      <c r="E8" s="181"/>
      <c r="F8" s="182" t="s">
        <v>4</v>
      </c>
      <c r="G8" s="183"/>
      <c r="H8" s="183"/>
      <c r="I8" s="183"/>
      <c r="J8" s="183"/>
      <c r="K8" s="184"/>
      <c r="L8" s="63"/>
      <c r="M8" s="64"/>
      <c r="N8" s="93"/>
      <c r="O8" s="93"/>
      <c r="P8" s="93"/>
    </row>
    <row r="9" spans="2:16" ht="15" customHeight="1" x14ac:dyDescent="0.25">
      <c r="B9" s="141" t="s">
        <v>2</v>
      </c>
      <c r="C9" s="141"/>
      <c r="D9" s="181"/>
      <c r="E9" s="181"/>
      <c r="F9" s="182" t="s">
        <v>5</v>
      </c>
      <c r="G9" s="183"/>
      <c r="H9" s="183"/>
      <c r="I9" s="183"/>
      <c r="J9" s="183"/>
      <c r="K9" s="184"/>
      <c r="L9" s="63"/>
      <c r="M9" s="64"/>
      <c r="N9" s="93"/>
      <c r="O9" s="93"/>
      <c r="P9" s="93"/>
    </row>
    <row r="10" spans="2:16" ht="15" customHeight="1" x14ac:dyDescent="0.25">
      <c r="B10" s="141" t="s">
        <v>3</v>
      </c>
      <c r="C10" s="141"/>
      <c r="D10" s="181"/>
      <c r="E10" s="181"/>
      <c r="F10" s="182" t="s">
        <v>6</v>
      </c>
      <c r="G10" s="183"/>
      <c r="H10" s="183"/>
      <c r="I10" s="183"/>
      <c r="J10" s="183"/>
      <c r="K10" s="184"/>
      <c r="L10" s="63"/>
      <c r="M10" s="64"/>
      <c r="N10" s="93"/>
      <c r="O10" s="93"/>
      <c r="P10" s="93"/>
    </row>
    <row r="11" spans="2:16" ht="6.75" customHeight="1" x14ac:dyDescent="0.25"/>
    <row r="12" spans="2:16" ht="15.75" customHeight="1" x14ac:dyDescent="0.25">
      <c r="B12" s="146" t="s">
        <v>78</v>
      </c>
      <c r="C12" s="146"/>
      <c r="D12" s="146"/>
      <c r="E12" s="146"/>
      <c r="F12" s="146"/>
      <c r="G12" s="146"/>
      <c r="H12" s="146"/>
      <c r="I12" s="146"/>
      <c r="J12" s="146"/>
      <c r="K12" s="146"/>
      <c r="L12" s="146"/>
      <c r="M12" s="146"/>
      <c r="N12" s="90"/>
      <c r="O12" s="90"/>
      <c r="P12" s="90"/>
    </row>
    <row r="13" spans="2:16" ht="6.75" customHeight="1" x14ac:dyDescent="0.25"/>
    <row r="14" spans="2:16" ht="96" customHeight="1" x14ac:dyDescent="0.25">
      <c r="B14" s="147" t="s">
        <v>79</v>
      </c>
      <c r="C14" s="147"/>
      <c r="D14" s="147"/>
      <c r="E14" s="147"/>
      <c r="F14" s="147"/>
      <c r="G14" s="147"/>
      <c r="H14" s="147"/>
      <c r="I14" s="147"/>
      <c r="J14" s="147"/>
      <c r="K14" s="147"/>
      <c r="L14" s="147"/>
      <c r="M14" s="147"/>
      <c r="N14" s="91"/>
      <c r="O14" s="91"/>
      <c r="P14" s="91"/>
    </row>
    <row r="15" spans="2:16" ht="6.75" customHeight="1" x14ac:dyDescent="0.25"/>
    <row r="16" spans="2:16" ht="121.95" customHeight="1" x14ac:dyDescent="0.25">
      <c r="B16" s="142" t="s">
        <v>80</v>
      </c>
      <c r="C16" s="143"/>
      <c r="D16" s="143"/>
      <c r="E16" s="143"/>
      <c r="F16" s="143"/>
      <c r="G16" s="143"/>
      <c r="H16" s="143"/>
      <c r="I16" s="143"/>
      <c r="J16" s="143"/>
      <c r="K16" s="143"/>
      <c r="L16" s="143"/>
      <c r="M16" s="144"/>
      <c r="N16" s="92"/>
      <c r="O16" s="92"/>
      <c r="P16" s="92"/>
    </row>
    <row r="17" spans="2:16" ht="4.5" customHeight="1" x14ac:dyDescent="0.25"/>
    <row r="18" spans="2:16" ht="19.5" customHeight="1" x14ac:dyDescent="0.25">
      <c r="B18" s="189" t="s">
        <v>81</v>
      </c>
      <c r="C18" s="189"/>
      <c r="D18" s="189"/>
      <c r="E18" s="189"/>
      <c r="F18" s="189"/>
      <c r="G18" s="189"/>
      <c r="H18" s="189"/>
      <c r="I18" s="189"/>
      <c r="J18" s="189"/>
      <c r="K18" s="189"/>
      <c r="L18" s="189"/>
      <c r="M18" s="189"/>
      <c r="N18" s="189" t="s">
        <v>153</v>
      </c>
      <c r="O18" s="189"/>
      <c r="P18" s="20"/>
    </row>
    <row r="19" spans="2:16" s="20" customFormat="1" ht="61.05" customHeight="1" x14ac:dyDescent="0.3">
      <c r="B19" s="66" t="s">
        <v>82</v>
      </c>
      <c r="C19" s="66" t="s">
        <v>83</v>
      </c>
      <c r="D19" s="190" t="s">
        <v>84</v>
      </c>
      <c r="E19" s="190"/>
      <c r="F19" s="67" t="s">
        <v>85</v>
      </c>
      <c r="G19" s="68" t="s">
        <v>86</v>
      </c>
      <c r="H19" s="68" t="s">
        <v>87</v>
      </c>
      <c r="I19" s="68" t="s">
        <v>88</v>
      </c>
      <c r="J19" s="69" t="s">
        <v>48</v>
      </c>
      <c r="K19" s="67" t="s">
        <v>89</v>
      </c>
      <c r="L19" s="70" t="s">
        <v>90</v>
      </c>
      <c r="M19" s="67" t="s">
        <v>91</v>
      </c>
      <c r="N19" s="67" t="s">
        <v>154</v>
      </c>
      <c r="O19" s="67" t="s">
        <v>155</v>
      </c>
      <c r="P19" s="67" t="s">
        <v>156</v>
      </c>
    </row>
    <row r="20" spans="2:16" s="20" customFormat="1" ht="40.799999999999997" x14ac:dyDescent="0.3">
      <c r="B20" s="26">
        <v>1</v>
      </c>
      <c r="C20" s="71" t="s">
        <v>92</v>
      </c>
      <c r="D20" s="72" t="s">
        <v>93</v>
      </c>
      <c r="E20" s="73" t="s">
        <v>94</v>
      </c>
      <c r="F20" s="24">
        <v>30</v>
      </c>
      <c r="G20" s="24" t="s">
        <v>95</v>
      </c>
      <c r="H20" s="26">
        <v>1</v>
      </c>
      <c r="I20" s="24" t="s">
        <v>96</v>
      </c>
      <c r="J20" s="74">
        <v>5679545</v>
      </c>
      <c r="K20" s="75">
        <v>5649545</v>
      </c>
      <c r="L20" s="76" t="str">
        <f>IF(K20&gt;J20,"El precio ofertado sobrepasa el precio techo","")</f>
        <v/>
      </c>
      <c r="M20" s="77">
        <f>H20*K20</f>
        <v>5649545</v>
      </c>
      <c r="N20" s="77">
        <f>ROUND(K20,0)</f>
        <v>5649545</v>
      </c>
      <c r="O20" s="77">
        <f>H20*N20</f>
        <v>5649545</v>
      </c>
      <c r="P20" s="62" t="str">
        <f>IF(N20&lt;J20,"CUMPLE","NO CUMPLE")</f>
        <v>CUMPLE</v>
      </c>
    </row>
    <row r="21" spans="2:16" s="20" customFormat="1" ht="44.25" customHeight="1" x14ac:dyDescent="0.3">
      <c r="B21" s="26">
        <v>2</v>
      </c>
      <c r="C21" s="71" t="s">
        <v>97</v>
      </c>
      <c r="D21" s="72" t="s">
        <v>98</v>
      </c>
      <c r="E21" s="73" t="s">
        <v>99</v>
      </c>
      <c r="F21" s="26">
        <v>41</v>
      </c>
      <c r="G21" s="26" t="s">
        <v>100</v>
      </c>
      <c r="H21" s="26">
        <v>41</v>
      </c>
      <c r="I21" s="26" t="s">
        <v>101</v>
      </c>
      <c r="J21" s="74">
        <v>80375</v>
      </c>
      <c r="K21" s="75">
        <v>80175</v>
      </c>
      <c r="L21" s="76" t="str">
        <f t="shared" ref="L21:L25" si="0">IF(K21&gt;J21,"El precio ofertado sobrepasa el precio techo","")</f>
        <v/>
      </c>
      <c r="M21" s="77">
        <f t="shared" ref="M21:M26" si="1">H21*K21</f>
        <v>3287175</v>
      </c>
      <c r="N21" s="77">
        <f t="shared" ref="N21:N26" si="2">ROUND(K21,0)</f>
        <v>80175</v>
      </c>
      <c r="O21" s="77">
        <f t="shared" ref="O21:O26" si="3">H21*N21</f>
        <v>3287175</v>
      </c>
      <c r="P21" s="62" t="str">
        <f t="shared" ref="P21:P26" si="4">IF(N21&lt;J21,"CUMPLE","NO CUMPLE")</f>
        <v>CUMPLE</v>
      </c>
    </row>
    <row r="22" spans="2:16" s="20" customFormat="1" ht="66.599999999999994" customHeight="1" x14ac:dyDescent="0.3">
      <c r="B22" s="148">
        <v>5</v>
      </c>
      <c r="C22" s="191" t="s">
        <v>102</v>
      </c>
      <c r="D22" s="193" t="s">
        <v>103</v>
      </c>
      <c r="E22" s="78" t="s">
        <v>104</v>
      </c>
      <c r="F22" s="26">
        <v>41</v>
      </c>
      <c r="G22" s="26" t="s">
        <v>105</v>
      </c>
      <c r="H22" s="26">
        <v>41</v>
      </c>
      <c r="I22" s="26" t="s">
        <v>101</v>
      </c>
      <c r="J22" s="74">
        <v>231179</v>
      </c>
      <c r="K22" s="75">
        <v>231079</v>
      </c>
      <c r="L22" s="76" t="str">
        <f t="shared" si="0"/>
        <v/>
      </c>
      <c r="M22" s="77">
        <f t="shared" si="1"/>
        <v>9474239</v>
      </c>
      <c r="N22" s="77">
        <f t="shared" si="2"/>
        <v>231079</v>
      </c>
      <c r="O22" s="77">
        <f t="shared" si="3"/>
        <v>9474239</v>
      </c>
      <c r="P22" s="62" t="str">
        <f t="shared" si="4"/>
        <v>CUMPLE</v>
      </c>
    </row>
    <row r="23" spans="2:16" s="20" customFormat="1" ht="66.599999999999994" customHeight="1" x14ac:dyDescent="0.3">
      <c r="B23" s="150"/>
      <c r="C23" s="192"/>
      <c r="D23" s="194"/>
      <c r="E23" s="78" t="s">
        <v>106</v>
      </c>
      <c r="F23" s="26">
        <v>40</v>
      </c>
      <c r="G23" s="26" t="s">
        <v>105</v>
      </c>
      <c r="H23" s="26">
        <v>40</v>
      </c>
      <c r="I23" s="26" t="s">
        <v>101</v>
      </c>
      <c r="J23" s="74">
        <v>66710</v>
      </c>
      <c r="K23" s="75">
        <v>66510</v>
      </c>
      <c r="L23" s="76" t="str">
        <f t="shared" si="0"/>
        <v/>
      </c>
      <c r="M23" s="77">
        <f t="shared" si="1"/>
        <v>2660400</v>
      </c>
      <c r="N23" s="77">
        <f t="shared" si="2"/>
        <v>66510</v>
      </c>
      <c r="O23" s="77">
        <f t="shared" si="3"/>
        <v>2660400</v>
      </c>
      <c r="P23" s="62" t="str">
        <f t="shared" si="4"/>
        <v>CUMPLE</v>
      </c>
    </row>
    <row r="24" spans="2:16" s="20" customFormat="1" ht="44.25" customHeight="1" x14ac:dyDescent="0.3">
      <c r="B24" s="148">
        <v>24</v>
      </c>
      <c r="C24" s="185" t="s">
        <v>107</v>
      </c>
      <c r="D24" s="187" t="s">
        <v>108</v>
      </c>
      <c r="E24" s="188"/>
      <c r="F24" s="26">
        <v>130</v>
      </c>
      <c r="G24" s="26" t="s">
        <v>109</v>
      </c>
      <c r="H24" s="26">
        <v>1</v>
      </c>
      <c r="I24" s="26" t="s">
        <v>96</v>
      </c>
      <c r="J24" s="74">
        <v>40054519</v>
      </c>
      <c r="K24" s="75">
        <v>40000519</v>
      </c>
      <c r="L24" s="76" t="str">
        <f t="shared" si="0"/>
        <v/>
      </c>
      <c r="M24" s="77">
        <f t="shared" si="1"/>
        <v>40000519</v>
      </c>
      <c r="N24" s="77">
        <f t="shared" si="2"/>
        <v>40000519</v>
      </c>
      <c r="O24" s="77">
        <f t="shared" si="3"/>
        <v>40000519</v>
      </c>
      <c r="P24" s="62" t="str">
        <f t="shared" si="4"/>
        <v>CUMPLE</v>
      </c>
    </row>
    <row r="25" spans="2:16" s="20" customFormat="1" ht="54" customHeight="1" x14ac:dyDescent="0.3">
      <c r="B25" s="150"/>
      <c r="C25" s="186"/>
      <c r="D25" s="187" t="s">
        <v>110</v>
      </c>
      <c r="E25" s="188"/>
      <c r="F25" s="26">
        <v>37</v>
      </c>
      <c r="G25" s="26" t="s">
        <v>109</v>
      </c>
      <c r="H25" s="26">
        <v>1</v>
      </c>
      <c r="I25" s="26" t="s">
        <v>96</v>
      </c>
      <c r="J25" s="74">
        <v>19821493</v>
      </c>
      <c r="K25" s="75">
        <v>19801493</v>
      </c>
      <c r="L25" s="76" t="str">
        <f t="shared" si="0"/>
        <v/>
      </c>
      <c r="M25" s="77">
        <f t="shared" si="1"/>
        <v>19801493</v>
      </c>
      <c r="N25" s="77">
        <f t="shared" si="2"/>
        <v>19801493</v>
      </c>
      <c r="O25" s="77">
        <f t="shared" si="3"/>
        <v>19801493</v>
      </c>
      <c r="P25" s="62" t="str">
        <f t="shared" si="4"/>
        <v>CUMPLE</v>
      </c>
    </row>
    <row r="26" spans="2:16" s="20" customFormat="1" ht="44.25" customHeight="1" x14ac:dyDescent="0.3">
      <c r="B26" s="26">
        <v>25</v>
      </c>
      <c r="C26" s="79" t="s">
        <v>111</v>
      </c>
      <c r="D26" s="199" t="s">
        <v>112</v>
      </c>
      <c r="E26" s="200"/>
      <c r="F26" s="26">
        <v>130</v>
      </c>
      <c r="G26" s="26" t="s">
        <v>113</v>
      </c>
      <c r="H26" s="26">
        <v>130</v>
      </c>
      <c r="I26" s="26" t="s">
        <v>101</v>
      </c>
      <c r="J26" s="74">
        <v>101842</v>
      </c>
      <c r="K26" s="75">
        <v>101542</v>
      </c>
      <c r="L26" s="76" t="str">
        <f>IF(K26&gt;J26,"El precio ofertado sobrepasa el precio techo","")</f>
        <v/>
      </c>
      <c r="M26" s="77">
        <f t="shared" si="1"/>
        <v>13200460</v>
      </c>
      <c r="N26" s="77">
        <f t="shared" si="2"/>
        <v>101542</v>
      </c>
      <c r="O26" s="77">
        <f t="shared" si="3"/>
        <v>13200460</v>
      </c>
      <c r="P26" s="62" t="str">
        <f t="shared" si="4"/>
        <v>CUMPLE</v>
      </c>
    </row>
    <row r="27" spans="2:16" s="20" customFormat="1" ht="19.05" customHeight="1" x14ac:dyDescent="0.3">
      <c r="B27" s="195" t="s">
        <v>114</v>
      </c>
      <c r="C27" s="196"/>
      <c r="D27" s="196"/>
      <c r="E27" s="196"/>
      <c r="F27" s="196"/>
      <c r="G27" s="196"/>
      <c r="H27" s="196"/>
      <c r="I27" s="196"/>
      <c r="J27" s="196"/>
      <c r="K27" s="196"/>
      <c r="L27" s="197"/>
      <c r="M27" s="80">
        <f>SUM(M20:M26)</f>
        <v>94073831</v>
      </c>
      <c r="N27" s="80"/>
      <c r="O27" s="80">
        <f>SUM(O20:O26)</f>
        <v>94073831</v>
      </c>
      <c r="P27" s="62"/>
    </row>
    <row r="28" spans="2:16" s="20" customFormat="1" ht="20.55" customHeight="1" x14ac:dyDescent="0.3">
      <c r="B28" s="201" t="s">
        <v>115</v>
      </c>
      <c r="C28" s="202"/>
      <c r="D28" s="202"/>
      <c r="E28" s="202"/>
      <c r="F28" s="202"/>
      <c r="G28" s="202"/>
      <c r="H28" s="202"/>
      <c r="I28" s="202"/>
      <c r="J28" s="202"/>
      <c r="K28" s="202"/>
      <c r="L28" s="202"/>
      <c r="M28" s="203"/>
      <c r="N28" s="189" t="s">
        <v>153</v>
      </c>
      <c r="O28" s="189"/>
      <c r="P28" s="65"/>
    </row>
    <row r="29" spans="2:16" s="20" customFormat="1" ht="50.55" customHeight="1" x14ac:dyDescent="0.3">
      <c r="B29" s="66" t="s">
        <v>82</v>
      </c>
      <c r="C29" s="66" t="s">
        <v>83</v>
      </c>
      <c r="D29" s="195" t="s">
        <v>116</v>
      </c>
      <c r="E29" s="197"/>
      <c r="F29" s="67" t="s">
        <v>85</v>
      </c>
      <c r="G29" s="68" t="s">
        <v>86</v>
      </c>
      <c r="H29" s="68" t="s">
        <v>87</v>
      </c>
      <c r="I29" s="68" t="s">
        <v>88</v>
      </c>
      <c r="J29" s="69" t="s">
        <v>48</v>
      </c>
      <c r="K29" s="67" t="s">
        <v>89</v>
      </c>
      <c r="L29" s="70" t="s">
        <v>90</v>
      </c>
      <c r="M29" s="67" t="s">
        <v>91</v>
      </c>
      <c r="N29" s="67" t="s">
        <v>154</v>
      </c>
      <c r="O29" s="67" t="s">
        <v>155</v>
      </c>
      <c r="P29" s="67"/>
    </row>
    <row r="30" spans="2:16" s="20" customFormat="1" ht="166.5" customHeight="1" x14ac:dyDescent="0.3">
      <c r="B30" s="26">
        <v>56</v>
      </c>
      <c r="C30" s="79" t="s">
        <v>117</v>
      </c>
      <c r="D30" s="199" t="s">
        <v>118</v>
      </c>
      <c r="E30" s="200"/>
      <c r="F30" s="26">
        <v>21</v>
      </c>
      <c r="G30" s="26" t="s">
        <v>119</v>
      </c>
      <c r="H30" s="26">
        <v>1</v>
      </c>
      <c r="I30" s="26" t="s">
        <v>96</v>
      </c>
      <c r="J30" s="74">
        <v>43244811</v>
      </c>
      <c r="K30" s="75">
        <v>43144811</v>
      </c>
      <c r="L30" s="76" t="str">
        <f t="shared" ref="L30:L35" si="5">IF(K30&gt;J30,"El precio ofertado sobrepasa el precio techo","")</f>
        <v/>
      </c>
      <c r="M30" s="77">
        <f t="shared" ref="M30:M33" si="6">H30*K30</f>
        <v>43144811</v>
      </c>
      <c r="N30" s="77">
        <f>ROUND(K30,0)</f>
        <v>43144811</v>
      </c>
      <c r="O30" s="77">
        <f>H30*N30</f>
        <v>43144811</v>
      </c>
      <c r="P30" s="62" t="str">
        <f>IF(N30&lt;J30,"CUMPLE","NO CUMPLE")</f>
        <v>CUMPLE</v>
      </c>
    </row>
    <row r="31" spans="2:16" s="20" customFormat="1" ht="160.94999999999999" customHeight="1" x14ac:dyDescent="0.3">
      <c r="B31" s="26">
        <v>57</v>
      </c>
      <c r="C31" s="79" t="s">
        <v>120</v>
      </c>
      <c r="D31" s="199" t="s">
        <v>121</v>
      </c>
      <c r="E31" s="200"/>
      <c r="F31" s="26">
        <v>21</v>
      </c>
      <c r="G31" s="26" t="s">
        <v>119</v>
      </c>
      <c r="H31" s="26">
        <v>1</v>
      </c>
      <c r="I31" s="26" t="s">
        <v>122</v>
      </c>
      <c r="J31" s="74">
        <v>15781835</v>
      </c>
      <c r="K31" s="75">
        <v>15731835</v>
      </c>
      <c r="L31" s="76" t="str">
        <f t="shared" si="5"/>
        <v/>
      </c>
      <c r="M31" s="77">
        <f t="shared" si="6"/>
        <v>15731835</v>
      </c>
      <c r="N31" s="77">
        <f t="shared" ref="N31:N33" si="7">ROUND(K31,0)</f>
        <v>15731835</v>
      </c>
      <c r="O31" s="77">
        <f t="shared" ref="O31:O33" si="8">H31*N31</f>
        <v>15731835</v>
      </c>
      <c r="P31" s="62" t="str">
        <f t="shared" ref="P31:P33" si="9">IF(N31&lt;J31,"CUMPLE","NO CUMPLE")</f>
        <v>CUMPLE</v>
      </c>
    </row>
    <row r="32" spans="2:16" s="20" customFormat="1" ht="238.05" customHeight="1" x14ac:dyDescent="0.3">
      <c r="B32" s="26">
        <v>58</v>
      </c>
      <c r="C32" s="79" t="s">
        <v>123</v>
      </c>
      <c r="D32" s="199" t="s">
        <v>124</v>
      </c>
      <c r="E32" s="200"/>
      <c r="F32" s="26">
        <v>111</v>
      </c>
      <c r="G32" s="26" t="s">
        <v>125</v>
      </c>
      <c r="H32" s="26">
        <v>1</v>
      </c>
      <c r="I32" s="26" t="s">
        <v>96</v>
      </c>
      <c r="J32" s="74">
        <v>1990878</v>
      </c>
      <c r="K32" s="75">
        <v>1980878</v>
      </c>
      <c r="L32" s="76" t="str">
        <f t="shared" si="5"/>
        <v/>
      </c>
      <c r="M32" s="77">
        <f t="shared" si="6"/>
        <v>1980878</v>
      </c>
      <c r="N32" s="77">
        <f t="shared" si="7"/>
        <v>1980878</v>
      </c>
      <c r="O32" s="77">
        <f t="shared" si="8"/>
        <v>1980878</v>
      </c>
      <c r="P32" s="62" t="str">
        <f t="shared" si="9"/>
        <v>CUMPLE</v>
      </c>
    </row>
    <row r="33" spans="2:19" s="20" customFormat="1" ht="240.6" customHeight="1" x14ac:dyDescent="0.3">
      <c r="B33" s="26">
        <v>59</v>
      </c>
      <c r="C33" s="79" t="s">
        <v>126</v>
      </c>
      <c r="D33" s="199" t="s">
        <v>127</v>
      </c>
      <c r="E33" s="200"/>
      <c r="F33" s="26">
        <v>200</v>
      </c>
      <c r="G33" s="26" t="s">
        <v>128</v>
      </c>
      <c r="H33" s="26">
        <v>1</v>
      </c>
      <c r="I33" s="26" t="s">
        <v>122</v>
      </c>
      <c r="J33" s="74">
        <v>6461961</v>
      </c>
      <c r="K33" s="75">
        <v>6461761</v>
      </c>
      <c r="L33" s="76" t="str">
        <f t="shared" si="5"/>
        <v/>
      </c>
      <c r="M33" s="77">
        <f t="shared" si="6"/>
        <v>6461761</v>
      </c>
      <c r="N33" s="77">
        <f t="shared" si="7"/>
        <v>6461761</v>
      </c>
      <c r="O33" s="77">
        <f t="shared" si="8"/>
        <v>6461761</v>
      </c>
      <c r="P33" s="62" t="str">
        <f t="shared" si="9"/>
        <v>CUMPLE</v>
      </c>
    </row>
    <row r="34" spans="2:19" s="37" customFormat="1" ht="19.5" customHeight="1" x14ac:dyDescent="0.3">
      <c r="B34" s="195" t="s">
        <v>129</v>
      </c>
      <c r="C34" s="196"/>
      <c r="D34" s="196"/>
      <c r="E34" s="196"/>
      <c r="F34" s="196"/>
      <c r="G34" s="196"/>
      <c r="H34" s="196"/>
      <c r="I34" s="196"/>
      <c r="J34" s="196"/>
      <c r="K34" s="196"/>
      <c r="L34" s="197"/>
      <c r="M34" s="80">
        <f>SUM(M30:M33)</f>
        <v>67319285</v>
      </c>
      <c r="N34" s="80"/>
      <c r="O34" s="80">
        <f>SUM(O30:O33)</f>
        <v>67319285</v>
      </c>
      <c r="P34" s="80"/>
    </row>
    <row r="35" spans="2:19" ht="73.05" customHeight="1" x14ac:dyDescent="0.25">
      <c r="B35" s="24">
        <v>60</v>
      </c>
      <c r="C35" s="71" t="s">
        <v>130</v>
      </c>
      <c r="D35" s="199" t="s">
        <v>131</v>
      </c>
      <c r="E35" s="200"/>
      <c r="F35" s="26" t="s">
        <v>101</v>
      </c>
      <c r="G35" s="26" t="s">
        <v>132</v>
      </c>
      <c r="H35" s="26">
        <v>1</v>
      </c>
      <c r="I35" s="26" t="s">
        <v>101</v>
      </c>
      <c r="J35" s="74">
        <v>12094804</v>
      </c>
      <c r="K35" s="81">
        <v>12074804</v>
      </c>
      <c r="L35" s="76" t="str">
        <f t="shared" si="5"/>
        <v/>
      </c>
      <c r="M35" s="82">
        <f>H35*K35</f>
        <v>12074804</v>
      </c>
      <c r="N35" s="82">
        <f>ROUND(K35,0)</f>
        <v>12074804</v>
      </c>
      <c r="O35" s="82">
        <f>H35*N35</f>
        <v>12074804</v>
      </c>
      <c r="P35" s="62" t="str">
        <f>IF(N35=J35,"CUMPLE","NO CUMPLE")</f>
        <v>NO CUMPLE</v>
      </c>
    </row>
    <row r="36" spans="2:19" s="37" customFormat="1" ht="18" customHeight="1" x14ac:dyDescent="0.3">
      <c r="B36" s="195" t="s">
        <v>7</v>
      </c>
      <c r="C36" s="196"/>
      <c r="D36" s="196"/>
      <c r="E36" s="196"/>
      <c r="F36" s="196"/>
      <c r="G36" s="196"/>
      <c r="H36" s="196"/>
      <c r="I36" s="196"/>
      <c r="J36" s="196"/>
      <c r="K36" s="196"/>
      <c r="L36" s="197"/>
      <c r="M36" s="80">
        <f>M27+M34+M35</f>
        <v>173467920</v>
      </c>
      <c r="N36" s="80"/>
      <c r="O36" s="80">
        <f>O27+O34+O35</f>
        <v>173467920</v>
      </c>
      <c r="P36" s="80"/>
      <c r="S36" s="39"/>
    </row>
    <row r="37" spans="2:19" s="37" customFormat="1" ht="16.5" customHeight="1" x14ac:dyDescent="0.3"/>
    <row r="38" spans="2:19" s="37" customFormat="1" ht="16.5" customHeight="1" x14ac:dyDescent="0.3">
      <c r="B38" s="198" t="s">
        <v>133</v>
      </c>
      <c r="C38" s="198"/>
      <c r="D38" s="83" t="s">
        <v>134</v>
      </c>
      <c r="E38" s="190" t="s">
        <v>133</v>
      </c>
      <c r="F38" s="190"/>
      <c r="G38" s="66" t="s">
        <v>135</v>
      </c>
    </row>
    <row r="39" spans="2:19" s="37" customFormat="1" ht="16.5" customHeight="1" x14ac:dyDescent="0.3">
      <c r="B39" s="205" t="s">
        <v>114</v>
      </c>
      <c r="C39" s="205"/>
      <c r="D39" s="84">
        <v>94237131</v>
      </c>
      <c r="E39" s="206" t="s">
        <v>114</v>
      </c>
      <c r="F39" s="206"/>
      <c r="G39" s="85">
        <f>M27</f>
        <v>94073831</v>
      </c>
    </row>
    <row r="40" spans="2:19" s="37" customFormat="1" ht="16.5" customHeight="1" x14ac:dyDescent="0.3">
      <c r="B40" s="205" t="s">
        <v>129</v>
      </c>
      <c r="C40" s="205"/>
      <c r="D40" s="84">
        <v>67479485</v>
      </c>
      <c r="E40" s="206" t="s">
        <v>129</v>
      </c>
      <c r="F40" s="206"/>
      <c r="G40" s="85">
        <f>M34</f>
        <v>67319285</v>
      </c>
    </row>
    <row r="41" spans="2:19" s="37" customFormat="1" ht="16.5" customHeight="1" x14ac:dyDescent="0.3">
      <c r="B41" s="207" t="s">
        <v>136</v>
      </c>
      <c r="C41" s="208"/>
      <c r="D41" s="84">
        <v>12094804</v>
      </c>
      <c r="E41" s="209" t="s">
        <v>137</v>
      </c>
      <c r="F41" s="210"/>
      <c r="G41" s="85">
        <f>M35</f>
        <v>12074804</v>
      </c>
    </row>
    <row r="42" spans="2:19" s="37" customFormat="1" ht="16.5" customHeight="1" x14ac:dyDescent="0.3">
      <c r="B42" s="204" t="s">
        <v>138</v>
      </c>
      <c r="C42" s="204"/>
      <c r="D42" s="87">
        <v>173811420</v>
      </c>
      <c r="E42" s="157" t="s">
        <v>138</v>
      </c>
      <c r="F42" s="157"/>
      <c r="G42" s="88">
        <f>SUM(G39:G41)</f>
        <v>173467920</v>
      </c>
    </row>
    <row r="43" spans="2:19" s="37" customFormat="1" ht="16.5" customHeight="1" x14ac:dyDescent="0.3">
      <c r="D43" s="128"/>
    </row>
    <row r="44" spans="2:19" ht="13.8" x14ac:dyDescent="0.25"/>
    <row r="45" spans="2:19" ht="13.8" x14ac:dyDescent="0.25"/>
    <row r="46" spans="2:19" ht="14.1" customHeight="1" x14ac:dyDescent="0.25"/>
    <row r="47" spans="2:19" ht="0" hidden="1" customHeight="1" x14ac:dyDescent="0.25"/>
    <row r="48" spans="2:19" ht="0" hidden="1" customHeight="1" x14ac:dyDescent="0.25"/>
    <row r="49" ht="0" hidden="1" customHeight="1" x14ac:dyDescent="0.25"/>
    <row r="50" ht="0" hidden="1" customHeight="1" x14ac:dyDescent="0.25"/>
    <row r="51" ht="0" hidden="1" customHeight="1" x14ac:dyDescent="0.25"/>
    <row r="52" ht="0" hidden="1" customHeight="1" x14ac:dyDescent="0.25"/>
    <row r="53" ht="0" hidden="1" customHeight="1" x14ac:dyDescent="0.25"/>
  </sheetData>
  <sheetProtection algorithmName="SHA-512" hashValue="JC0VWnTxemP5fW54aGfW/+iaPoQJl+OKvFtGpqjX6s3MpgdAJfdfyqb121frSKfYIL6shBnWEoKXonY+hFvhdw==" saltValue="sy22tEbKkkBX8U+3BS5grA==" spinCount="100000" sheet="1" objects="1" scenarios="1"/>
  <mergeCells count="50">
    <mergeCell ref="B42:C42"/>
    <mergeCell ref="E42:F42"/>
    <mergeCell ref="N18:O18"/>
    <mergeCell ref="N28:O28"/>
    <mergeCell ref="B39:C39"/>
    <mergeCell ref="E39:F39"/>
    <mergeCell ref="B40:C40"/>
    <mergeCell ref="E40:F40"/>
    <mergeCell ref="B41:C41"/>
    <mergeCell ref="E41:F41"/>
    <mergeCell ref="D32:E32"/>
    <mergeCell ref="D33:E33"/>
    <mergeCell ref="B34:L34"/>
    <mergeCell ref="D35:E35"/>
    <mergeCell ref="B36:L36"/>
    <mergeCell ref="B38:C38"/>
    <mergeCell ref="E38:F38"/>
    <mergeCell ref="D26:E26"/>
    <mergeCell ref="B27:L27"/>
    <mergeCell ref="B28:M28"/>
    <mergeCell ref="D29:E29"/>
    <mergeCell ref="D30:E30"/>
    <mergeCell ref="D31:E31"/>
    <mergeCell ref="B24:B25"/>
    <mergeCell ref="C24:C25"/>
    <mergeCell ref="D24:E24"/>
    <mergeCell ref="D25:E25"/>
    <mergeCell ref="B10:C10"/>
    <mergeCell ref="D10:E10"/>
    <mergeCell ref="B18:M18"/>
    <mergeCell ref="D19:E19"/>
    <mergeCell ref="B22:B23"/>
    <mergeCell ref="C22:C23"/>
    <mergeCell ref="D22:D23"/>
    <mergeCell ref="F10:K10"/>
    <mergeCell ref="B12:M12"/>
    <mergeCell ref="B14:M14"/>
    <mergeCell ref="B16:M16"/>
    <mergeCell ref="B8:C8"/>
    <mergeCell ref="D8:E8"/>
    <mergeCell ref="F8:K8"/>
    <mergeCell ref="B9:C9"/>
    <mergeCell ref="D9:E9"/>
    <mergeCell ref="F9:K9"/>
    <mergeCell ref="D2:L2"/>
    <mergeCell ref="D3:L3"/>
    <mergeCell ref="D4:L4"/>
    <mergeCell ref="D5:L5"/>
    <mergeCell ref="B7:C7"/>
    <mergeCell ref="D7:M7"/>
  </mergeCells>
  <pageMargins left="0.7" right="0.7" top="0.75" bottom="0.75" header="0.3" footer="0.3"/>
  <pageSetup scale="59" orientation="portrait" r:id="rId1"/>
  <headerFooter>
    <oddHeader>&amp;L&amp;"Calibri"&amp;15&amp;K000000 Información Pública Clasificada&amp;1#_x000D_</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4EC3E-CCDF-43CF-91A1-139362E0074B}">
  <sheetPr>
    <tabColor rgb="FF002060"/>
  </sheetPr>
  <dimension ref="A1:T53"/>
  <sheetViews>
    <sheetView showGridLines="0" topLeftCell="A36" zoomScale="78" zoomScaleNormal="78" zoomScaleSheetLayoutView="80" workbookViewId="0">
      <selection activeCell="D48" sqref="D48"/>
    </sheetView>
  </sheetViews>
  <sheetFormatPr baseColWidth="10" defaultColWidth="0" defaultRowHeight="0" customHeight="1" zeroHeight="1" x14ac:dyDescent="0.25"/>
  <cols>
    <col min="1" max="1" width="1.44140625" style="7" customWidth="1"/>
    <col min="2" max="2" width="13.21875" style="7" customWidth="1"/>
    <col min="3" max="3" width="23.88671875" style="7" customWidth="1"/>
    <col min="4" max="5" width="33.44140625" style="7" customWidth="1"/>
    <col min="6" max="6" width="13.21875" style="7" customWidth="1"/>
    <col min="7" max="7" width="19.44140625" style="7" customWidth="1"/>
    <col min="8" max="8" width="13.21875" style="7" customWidth="1"/>
    <col min="9" max="9" width="15.44140625" style="7" customWidth="1"/>
    <col min="10" max="10" width="16.6640625" style="7" customWidth="1"/>
    <col min="11" max="12" width="19.77734375" style="7" customWidth="1"/>
    <col min="13" max="13" width="26.21875" style="7" customWidth="1"/>
    <col min="14" max="16" width="17.77734375" style="7" customWidth="1"/>
    <col min="17" max="17" width="6.44140625" style="7" customWidth="1"/>
    <col min="18" max="20" width="0" style="7" hidden="1" customWidth="1"/>
    <col min="21" max="16384" width="11.44140625" style="7" hidden="1"/>
  </cols>
  <sheetData>
    <row r="1" spans="2:16" ht="7.5" customHeight="1" x14ac:dyDescent="0.25"/>
    <row r="2" spans="2:16" ht="13.8" x14ac:dyDescent="0.25">
      <c r="B2" s="8"/>
      <c r="C2" s="9"/>
      <c r="D2" s="172" t="s">
        <v>0</v>
      </c>
      <c r="E2" s="173"/>
      <c r="F2" s="173"/>
      <c r="G2" s="173"/>
      <c r="H2" s="173"/>
      <c r="I2" s="173"/>
      <c r="J2" s="173"/>
      <c r="K2" s="173"/>
      <c r="L2" s="174"/>
      <c r="M2" s="10"/>
    </row>
    <row r="3" spans="2:16" ht="13.8" x14ac:dyDescent="0.25">
      <c r="B3" s="11"/>
      <c r="D3" s="175" t="s">
        <v>75</v>
      </c>
      <c r="E3" s="176"/>
      <c r="F3" s="176"/>
      <c r="G3" s="176"/>
      <c r="H3" s="176"/>
      <c r="I3" s="176"/>
      <c r="J3" s="176"/>
      <c r="K3" s="176"/>
      <c r="L3" s="177"/>
      <c r="M3" s="12"/>
    </row>
    <row r="4" spans="2:16" ht="13.8" x14ac:dyDescent="0.25">
      <c r="B4" s="11"/>
      <c r="D4" s="178" t="s">
        <v>139</v>
      </c>
      <c r="E4" s="179"/>
      <c r="F4" s="179"/>
      <c r="G4" s="179"/>
      <c r="H4" s="179"/>
      <c r="I4" s="179"/>
      <c r="J4" s="179"/>
      <c r="K4" s="179"/>
      <c r="L4" s="180"/>
      <c r="M4" s="12"/>
    </row>
    <row r="5" spans="2:16" ht="13.8" x14ac:dyDescent="0.25">
      <c r="B5" s="13"/>
      <c r="C5" s="14"/>
      <c r="D5" s="178" t="s">
        <v>10</v>
      </c>
      <c r="E5" s="179"/>
      <c r="F5" s="179"/>
      <c r="G5" s="179"/>
      <c r="H5" s="179"/>
      <c r="I5" s="179"/>
      <c r="J5" s="179"/>
      <c r="K5" s="179"/>
      <c r="L5" s="180"/>
      <c r="M5" s="15"/>
    </row>
    <row r="6" spans="2:16" ht="6.75" customHeight="1" x14ac:dyDescent="0.25"/>
    <row r="7" spans="2:16" ht="32.1" customHeight="1" x14ac:dyDescent="0.25">
      <c r="B7" s="154" t="s">
        <v>8</v>
      </c>
      <c r="C7" s="155"/>
      <c r="D7" s="156" t="s">
        <v>77</v>
      </c>
      <c r="E7" s="156"/>
      <c r="F7" s="156"/>
      <c r="G7" s="156"/>
      <c r="H7" s="156"/>
      <c r="I7" s="156"/>
      <c r="J7" s="156"/>
      <c r="K7" s="156"/>
      <c r="L7" s="156"/>
      <c r="M7" s="156"/>
      <c r="N7" s="89"/>
      <c r="O7" s="89"/>
      <c r="P7" s="89"/>
    </row>
    <row r="8" spans="2:16" ht="15" customHeight="1" x14ac:dyDescent="0.25">
      <c r="B8" s="141" t="s">
        <v>1</v>
      </c>
      <c r="C8" s="141"/>
      <c r="D8" s="181" t="s">
        <v>140</v>
      </c>
      <c r="E8" s="181"/>
      <c r="F8" s="182" t="s">
        <v>141</v>
      </c>
      <c r="G8" s="183"/>
      <c r="H8" s="183"/>
      <c r="I8" s="183"/>
      <c r="J8" s="183"/>
      <c r="K8" s="184"/>
      <c r="L8" s="63" t="s">
        <v>142</v>
      </c>
      <c r="M8" s="64"/>
      <c r="N8" s="93"/>
      <c r="O8" s="93"/>
      <c r="P8" s="93"/>
    </row>
    <row r="9" spans="2:16" ht="15" customHeight="1" x14ac:dyDescent="0.25">
      <c r="B9" s="141" t="s">
        <v>2</v>
      </c>
      <c r="C9" s="141"/>
      <c r="D9" s="181" t="s">
        <v>143</v>
      </c>
      <c r="E9" s="181"/>
      <c r="F9" s="182" t="s">
        <v>5</v>
      </c>
      <c r="G9" s="183"/>
      <c r="H9" s="183"/>
      <c r="I9" s="183"/>
      <c r="J9" s="183"/>
      <c r="K9" s="184"/>
      <c r="L9" s="63" t="s">
        <v>144</v>
      </c>
      <c r="M9" s="64"/>
      <c r="N9" s="93"/>
      <c r="O9" s="93"/>
      <c r="P9" s="93"/>
    </row>
    <row r="10" spans="2:16" ht="15" customHeight="1" x14ac:dyDescent="0.25">
      <c r="B10" s="141" t="s">
        <v>3</v>
      </c>
      <c r="C10" s="141"/>
      <c r="D10" s="181" t="s">
        <v>145</v>
      </c>
      <c r="E10" s="181"/>
      <c r="F10" s="182" t="s">
        <v>6</v>
      </c>
      <c r="G10" s="183"/>
      <c r="H10" s="183"/>
      <c r="I10" s="183"/>
      <c r="J10" s="183"/>
      <c r="K10" s="184"/>
      <c r="L10" s="63" t="s">
        <v>146</v>
      </c>
      <c r="M10" s="64"/>
      <c r="N10" s="93"/>
      <c r="O10" s="93"/>
      <c r="P10" s="93"/>
    </row>
    <row r="11" spans="2:16" ht="6.75" customHeight="1" x14ac:dyDescent="0.25"/>
    <row r="12" spans="2:16" ht="15.75" customHeight="1" x14ac:dyDescent="0.25">
      <c r="B12" s="146" t="s">
        <v>78</v>
      </c>
      <c r="C12" s="146"/>
      <c r="D12" s="146"/>
      <c r="E12" s="146"/>
      <c r="F12" s="146"/>
      <c r="G12" s="146"/>
      <c r="H12" s="146"/>
      <c r="I12" s="146"/>
      <c r="J12" s="146"/>
      <c r="K12" s="146"/>
      <c r="L12" s="146"/>
      <c r="M12" s="146"/>
      <c r="N12" s="90"/>
      <c r="O12" s="90"/>
      <c r="P12" s="90"/>
    </row>
    <row r="13" spans="2:16" ht="6.75" customHeight="1" x14ac:dyDescent="0.25"/>
    <row r="14" spans="2:16" ht="96" customHeight="1" x14ac:dyDescent="0.25">
      <c r="B14" s="147" t="s">
        <v>79</v>
      </c>
      <c r="C14" s="147"/>
      <c r="D14" s="147"/>
      <c r="E14" s="147"/>
      <c r="F14" s="147"/>
      <c r="G14" s="147"/>
      <c r="H14" s="147"/>
      <c r="I14" s="147"/>
      <c r="J14" s="147"/>
      <c r="K14" s="147"/>
      <c r="L14" s="147"/>
      <c r="M14" s="147"/>
      <c r="N14" s="91"/>
      <c r="O14" s="91"/>
      <c r="P14" s="91"/>
    </row>
    <row r="15" spans="2:16" ht="6.75" customHeight="1" x14ac:dyDescent="0.25"/>
    <row r="16" spans="2:16" ht="121.95" customHeight="1" x14ac:dyDescent="0.25">
      <c r="B16" s="142" t="s">
        <v>80</v>
      </c>
      <c r="C16" s="143"/>
      <c r="D16" s="143"/>
      <c r="E16" s="143"/>
      <c r="F16" s="143"/>
      <c r="G16" s="143"/>
      <c r="H16" s="143"/>
      <c r="I16" s="143"/>
      <c r="J16" s="143"/>
      <c r="K16" s="143"/>
      <c r="L16" s="143"/>
      <c r="M16" s="144"/>
      <c r="N16" s="92"/>
      <c r="O16" s="92"/>
      <c r="P16" s="92"/>
    </row>
    <row r="17" spans="2:16" ht="4.5" customHeight="1" x14ac:dyDescent="0.25"/>
    <row r="18" spans="2:16" ht="19.5" customHeight="1" x14ac:dyDescent="0.25">
      <c r="B18" s="189" t="s">
        <v>81</v>
      </c>
      <c r="C18" s="189"/>
      <c r="D18" s="189"/>
      <c r="E18" s="189"/>
      <c r="F18" s="189"/>
      <c r="G18" s="189"/>
      <c r="H18" s="189"/>
      <c r="I18" s="189"/>
      <c r="J18" s="189"/>
      <c r="K18" s="189"/>
      <c r="L18" s="189"/>
      <c r="M18" s="189"/>
      <c r="N18" s="189" t="s">
        <v>153</v>
      </c>
      <c r="O18" s="189"/>
      <c r="P18" s="20"/>
    </row>
    <row r="19" spans="2:16" s="20" customFormat="1" ht="61.2" customHeight="1" x14ac:dyDescent="0.3">
      <c r="B19" s="66" t="s">
        <v>82</v>
      </c>
      <c r="C19" s="66" t="s">
        <v>83</v>
      </c>
      <c r="D19" s="190" t="s">
        <v>84</v>
      </c>
      <c r="E19" s="190"/>
      <c r="F19" s="67" t="s">
        <v>85</v>
      </c>
      <c r="G19" s="68" t="s">
        <v>86</v>
      </c>
      <c r="H19" s="68" t="s">
        <v>87</v>
      </c>
      <c r="I19" s="68" t="s">
        <v>88</v>
      </c>
      <c r="J19" s="69" t="s">
        <v>48</v>
      </c>
      <c r="K19" s="67" t="s">
        <v>89</v>
      </c>
      <c r="L19" s="70" t="s">
        <v>90</v>
      </c>
      <c r="M19" s="67" t="s">
        <v>91</v>
      </c>
      <c r="N19" s="67" t="s">
        <v>154</v>
      </c>
      <c r="O19" s="67" t="s">
        <v>155</v>
      </c>
      <c r="P19" s="67" t="s">
        <v>156</v>
      </c>
    </row>
    <row r="20" spans="2:16" s="20" customFormat="1" ht="40.799999999999997" x14ac:dyDescent="0.3">
      <c r="B20" s="26">
        <v>1</v>
      </c>
      <c r="C20" s="71" t="s">
        <v>92</v>
      </c>
      <c r="D20" s="72" t="s">
        <v>93</v>
      </c>
      <c r="E20" s="73" t="s">
        <v>94</v>
      </c>
      <c r="F20" s="24">
        <v>30</v>
      </c>
      <c r="G20" s="24" t="s">
        <v>95</v>
      </c>
      <c r="H20" s="26">
        <v>1</v>
      </c>
      <c r="I20" s="24" t="s">
        <v>96</v>
      </c>
      <c r="J20" s="74">
        <v>5679545</v>
      </c>
      <c r="K20" s="75">
        <f>5679545*0.9</f>
        <v>5111590.5</v>
      </c>
      <c r="L20" s="76" t="str">
        <f>IF(K20&gt;J20,"El precio ofertado sobrepasa el precio techo","")</f>
        <v/>
      </c>
      <c r="M20" s="77">
        <f>H20*K20</f>
        <v>5111590.5</v>
      </c>
      <c r="N20" s="77">
        <f>ROUND(K20,0)</f>
        <v>5111591</v>
      </c>
      <c r="O20" s="77">
        <f>H20*N20</f>
        <v>5111591</v>
      </c>
      <c r="P20" s="62" t="str">
        <f>IF(N20&lt;=J20,"CUMPLE","NO CUMPLE")</f>
        <v>CUMPLE</v>
      </c>
    </row>
    <row r="21" spans="2:16" s="20" customFormat="1" ht="44.25" customHeight="1" x14ac:dyDescent="0.3">
      <c r="B21" s="26">
        <v>2</v>
      </c>
      <c r="C21" s="71" t="s">
        <v>97</v>
      </c>
      <c r="D21" s="72" t="s">
        <v>98</v>
      </c>
      <c r="E21" s="73" t="s">
        <v>99</v>
      </c>
      <c r="F21" s="26">
        <v>41</v>
      </c>
      <c r="G21" s="26" t="s">
        <v>100</v>
      </c>
      <c r="H21" s="26">
        <v>41</v>
      </c>
      <c r="I21" s="26" t="s">
        <v>101</v>
      </c>
      <c r="J21" s="74">
        <v>80375</v>
      </c>
      <c r="K21" s="75">
        <f>80375*0.9</f>
        <v>72337.5</v>
      </c>
      <c r="L21" s="76" t="str">
        <f t="shared" ref="L21:L25" si="0">IF(K21&gt;J21,"El precio ofertado sobrepasa el precio techo","")</f>
        <v/>
      </c>
      <c r="M21" s="77">
        <f t="shared" ref="M21:M26" si="1">H21*K21</f>
        <v>2965837.5</v>
      </c>
      <c r="N21" s="77">
        <f t="shared" ref="N21:N26" si="2">ROUND(K21,0)</f>
        <v>72338</v>
      </c>
      <c r="O21" s="77">
        <f t="shared" ref="O21:O26" si="3">H21*N21</f>
        <v>2965858</v>
      </c>
      <c r="P21" s="62" t="str">
        <f t="shared" ref="P21:P26" si="4">IF(N21&lt;=J21,"CUMPLE","NO CUMPLE")</f>
        <v>CUMPLE</v>
      </c>
    </row>
    <row r="22" spans="2:16" s="20" customFormat="1" ht="66.599999999999994" customHeight="1" x14ac:dyDescent="0.3">
      <c r="B22" s="148">
        <v>5</v>
      </c>
      <c r="C22" s="191" t="s">
        <v>102</v>
      </c>
      <c r="D22" s="193" t="s">
        <v>103</v>
      </c>
      <c r="E22" s="78" t="s">
        <v>104</v>
      </c>
      <c r="F22" s="26">
        <v>41</v>
      </c>
      <c r="G22" s="26" t="s">
        <v>105</v>
      </c>
      <c r="H22" s="26">
        <v>41</v>
      </c>
      <c r="I22" s="26" t="s">
        <v>101</v>
      </c>
      <c r="J22" s="74">
        <v>231179</v>
      </c>
      <c r="K22" s="75">
        <v>231179</v>
      </c>
      <c r="L22" s="76" t="str">
        <f t="shared" si="0"/>
        <v/>
      </c>
      <c r="M22" s="77">
        <f t="shared" si="1"/>
        <v>9478339</v>
      </c>
      <c r="N22" s="77">
        <f>ROUND(K22,0)</f>
        <v>231179</v>
      </c>
      <c r="O22" s="77">
        <f t="shared" si="3"/>
        <v>9478339</v>
      </c>
      <c r="P22" s="62" t="str">
        <f t="shared" si="4"/>
        <v>CUMPLE</v>
      </c>
    </row>
    <row r="23" spans="2:16" s="20" customFormat="1" ht="66.599999999999994" customHeight="1" x14ac:dyDescent="0.3">
      <c r="B23" s="150"/>
      <c r="C23" s="192"/>
      <c r="D23" s="194"/>
      <c r="E23" s="78" t="s">
        <v>106</v>
      </c>
      <c r="F23" s="26">
        <v>40</v>
      </c>
      <c r="G23" s="26" t="s">
        <v>105</v>
      </c>
      <c r="H23" s="26">
        <v>40</v>
      </c>
      <c r="I23" s="26" t="s">
        <v>101</v>
      </c>
      <c r="J23" s="74">
        <v>66710</v>
      </c>
      <c r="K23" s="75">
        <v>66710</v>
      </c>
      <c r="L23" s="76" t="str">
        <f t="shared" si="0"/>
        <v/>
      </c>
      <c r="M23" s="77">
        <f t="shared" si="1"/>
        <v>2668400</v>
      </c>
      <c r="N23" s="77">
        <f t="shared" si="2"/>
        <v>66710</v>
      </c>
      <c r="O23" s="77">
        <f t="shared" si="3"/>
        <v>2668400</v>
      </c>
      <c r="P23" s="62" t="str">
        <f t="shared" si="4"/>
        <v>CUMPLE</v>
      </c>
    </row>
    <row r="24" spans="2:16" s="20" customFormat="1" ht="44.25" customHeight="1" x14ac:dyDescent="0.3">
      <c r="B24" s="148">
        <v>24</v>
      </c>
      <c r="C24" s="185" t="s">
        <v>107</v>
      </c>
      <c r="D24" s="187" t="s">
        <v>108</v>
      </c>
      <c r="E24" s="188"/>
      <c r="F24" s="26">
        <v>130</v>
      </c>
      <c r="G24" s="26" t="s">
        <v>109</v>
      </c>
      <c r="H24" s="26">
        <v>1</v>
      </c>
      <c r="I24" s="26" t="s">
        <v>96</v>
      </c>
      <c r="J24" s="74">
        <v>40054519</v>
      </c>
      <c r="K24" s="75">
        <f>40054519*0.9</f>
        <v>36049067.100000001</v>
      </c>
      <c r="L24" s="76" t="str">
        <f t="shared" si="0"/>
        <v/>
      </c>
      <c r="M24" s="77">
        <f t="shared" si="1"/>
        <v>36049067.100000001</v>
      </c>
      <c r="N24" s="77">
        <f t="shared" si="2"/>
        <v>36049067</v>
      </c>
      <c r="O24" s="77">
        <f t="shared" si="3"/>
        <v>36049067</v>
      </c>
      <c r="P24" s="62" t="str">
        <f t="shared" si="4"/>
        <v>CUMPLE</v>
      </c>
    </row>
    <row r="25" spans="2:16" s="20" customFormat="1" ht="54" customHeight="1" x14ac:dyDescent="0.3">
      <c r="B25" s="150"/>
      <c r="C25" s="186"/>
      <c r="D25" s="187" t="s">
        <v>110</v>
      </c>
      <c r="E25" s="188"/>
      <c r="F25" s="26">
        <v>37</v>
      </c>
      <c r="G25" s="26" t="s">
        <v>109</v>
      </c>
      <c r="H25" s="26">
        <v>1</v>
      </c>
      <c r="I25" s="26" t="s">
        <v>96</v>
      </c>
      <c r="J25" s="74">
        <v>19821493</v>
      </c>
      <c r="K25" s="75">
        <f>19821493*0.9</f>
        <v>17839343.699999999</v>
      </c>
      <c r="L25" s="76" t="str">
        <f t="shared" si="0"/>
        <v/>
      </c>
      <c r="M25" s="77">
        <f t="shared" si="1"/>
        <v>17839343.699999999</v>
      </c>
      <c r="N25" s="77">
        <f t="shared" si="2"/>
        <v>17839344</v>
      </c>
      <c r="O25" s="77">
        <f t="shared" si="3"/>
        <v>17839344</v>
      </c>
      <c r="P25" s="62" t="str">
        <f t="shared" si="4"/>
        <v>CUMPLE</v>
      </c>
    </row>
    <row r="26" spans="2:16" s="20" customFormat="1" ht="44.25" customHeight="1" x14ac:dyDescent="0.3">
      <c r="B26" s="26">
        <v>25</v>
      </c>
      <c r="C26" s="79" t="s">
        <v>111</v>
      </c>
      <c r="D26" s="199" t="s">
        <v>112</v>
      </c>
      <c r="E26" s="200"/>
      <c r="F26" s="26">
        <v>130</v>
      </c>
      <c r="G26" s="26" t="s">
        <v>113</v>
      </c>
      <c r="H26" s="26">
        <v>130</v>
      </c>
      <c r="I26" s="26" t="s">
        <v>101</v>
      </c>
      <c r="J26" s="74">
        <v>101842</v>
      </c>
      <c r="K26" s="75">
        <f>101842*0.9</f>
        <v>91657.8</v>
      </c>
      <c r="L26" s="76" t="str">
        <f>IF(K26&gt;J26,"El precio ofertado sobrepasa el precio techo","")</f>
        <v/>
      </c>
      <c r="M26" s="77">
        <f t="shared" si="1"/>
        <v>11915514</v>
      </c>
      <c r="N26" s="77">
        <f t="shared" si="2"/>
        <v>91658</v>
      </c>
      <c r="O26" s="77">
        <f t="shared" si="3"/>
        <v>11915540</v>
      </c>
      <c r="P26" s="62" t="str">
        <f t="shared" si="4"/>
        <v>CUMPLE</v>
      </c>
    </row>
    <row r="27" spans="2:16" s="20" customFormat="1" ht="19.2" customHeight="1" x14ac:dyDescent="0.3">
      <c r="B27" s="195" t="s">
        <v>114</v>
      </c>
      <c r="C27" s="196"/>
      <c r="D27" s="196"/>
      <c r="E27" s="196"/>
      <c r="F27" s="196"/>
      <c r="G27" s="196"/>
      <c r="H27" s="196"/>
      <c r="I27" s="196"/>
      <c r="J27" s="196"/>
      <c r="K27" s="196"/>
      <c r="L27" s="197"/>
      <c r="M27" s="80">
        <f>SUM(M20:M26)</f>
        <v>86028091.799999997</v>
      </c>
      <c r="N27" s="80"/>
      <c r="O27" s="80">
        <f>SUM(O20:O26)</f>
        <v>86028139</v>
      </c>
      <c r="P27" s="62"/>
    </row>
    <row r="28" spans="2:16" s="20" customFormat="1" ht="20.7" customHeight="1" x14ac:dyDescent="0.3">
      <c r="B28" s="201" t="s">
        <v>115</v>
      </c>
      <c r="C28" s="202"/>
      <c r="D28" s="202"/>
      <c r="E28" s="202"/>
      <c r="F28" s="202"/>
      <c r="G28" s="202"/>
      <c r="H28" s="202"/>
      <c r="I28" s="202"/>
      <c r="J28" s="202"/>
      <c r="K28" s="202"/>
      <c r="L28" s="202"/>
      <c r="M28" s="203"/>
      <c r="N28" s="189" t="s">
        <v>153</v>
      </c>
      <c r="O28" s="189"/>
      <c r="P28" s="65"/>
    </row>
    <row r="29" spans="2:16" s="20" customFormat="1" ht="50.7" customHeight="1" x14ac:dyDescent="0.3">
      <c r="B29" s="66" t="s">
        <v>82</v>
      </c>
      <c r="C29" s="66" t="s">
        <v>83</v>
      </c>
      <c r="D29" s="195" t="s">
        <v>116</v>
      </c>
      <c r="E29" s="197"/>
      <c r="F29" s="67" t="s">
        <v>85</v>
      </c>
      <c r="G29" s="68" t="s">
        <v>86</v>
      </c>
      <c r="H29" s="68" t="s">
        <v>87</v>
      </c>
      <c r="I29" s="68" t="s">
        <v>88</v>
      </c>
      <c r="J29" s="69" t="s">
        <v>48</v>
      </c>
      <c r="K29" s="67" t="s">
        <v>89</v>
      </c>
      <c r="L29" s="70" t="s">
        <v>90</v>
      </c>
      <c r="M29" s="67" t="s">
        <v>91</v>
      </c>
      <c r="N29" s="67" t="s">
        <v>154</v>
      </c>
      <c r="O29" s="67" t="s">
        <v>155</v>
      </c>
      <c r="P29" s="67"/>
    </row>
    <row r="30" spans="2:16" s="20" customFormat="1" ht="166.5" customHeight="1" x14ac:dyDescent="0.3">
      <c r="B30" s="26">
        <v>56</v>
      </c>
      <c r="C30" s="79" t="s">
        <v>117</v>
      </c>
      <c r="D30" s="199" t="s">
        <v>118</v>
      </c>
      <c r="E30" s="200"/>
      <c r="F30" s="26">
        <v>21</v>
      </c>
      <c r="G30" s="26" t="s">
        <v>119</v>
      </c>
      <c r="H30" s="26">
        <v>1</v>
      </c>
      <c r="I30" s="26" t="s">
        <v>96</v>
      </c>
      <c r="J30" s="74">
        <v>43244811</v>
      </c>
      <c r="K30" s="75">
        <f>43244811*0.91</f>
        <v>39352778.009999998</v>
      </c>
      <c r="L30" s="76" t="str">
        <f t="shared" ref="L30:L35" si="5">IF(K30&gt;J30,"El precio ofertado sobrepasa el precio techo","")</f>
        <v/>
      </c>
      <c r="M30" s="77">
        <f t="shared" ref="M30:M33" si="6">H30*K30</f>
        <v>39352778.009999998</v>
      </c>
      <c r="N30" s="77">
        <f>ROUND(K30,0)</f>
        <v>39352778</v>
      </c>
      <c r="O30" s="77">
        <f>H30*N30</f>
        <v>39352778</v>
      </c>
      <c r="P30" s="62" t="str">
        <f t="shared" ref="P30:P33" si="7">IF(N30&lt;=J30,"CUMPLE","NO CUMPLE")</f>
        <v>CUMPLE</v>
      </c>
    </row>
    <row r="31" spans="2:16" s="20" customFormat="1" ht="160.94999999999999" customHeight="1" x14ac:dyDescent="0.3">
      <c r="B31" s="26">
        <v>57</v>
      </c>
      <c r="C31" s="79" t="s">
        <v>120</v>
      </c>
      <c r="D31" s="199" t="s">
        <v>121</v>
      </c>
      <c r="E31" s="200"/>
      <c r="F31" s="26">
        <v>21</v>
      </c>
      <c r="G31" s="26" t="s">
        <v>119</v>
      </c>
      <c r="H31" s="26">
        <v>1</v>
      </c>
      <c r="I31" s="26" t="s">
        <v>122</v>
      </c>
      <c r="J31" s="74">
        <v>15781835</v>
      </c>
      <c r="K31" s="75">
        <f>15781835*0.92</f>
        <v>14519288.200000001</v>
      </c>
      <c r="L31" s="76" t="str">
        <f t="shared" si="5"/>
        <v/>
      </c>
      <c r="M31" s="77">
        <f t="shared" si="6"/>
        <v>14519288.200000001</v>
      </c>
      <c r="N31" s="77">
        <f t="shared" ref="N31:N33" si="8">ROUND(K31,0)</f>
        <v>14519288</v>
      </c>
      <c r="O31" s="77">
        <f t="shared" ref="O31:O33" si="9">H31*N31</f>
        <v>14519288</v>
      </c>
      <c r="P31" s="62" t="str">
        <f t="shared" si="7"/>
        <v>CUMPLE</v>
      </c>
    </row>
    <row r="32" spans="2:16" s="20" customFormat="1" ht="238.2" customHeight="1" x14ac:dyDescent="0.3">
      <c r="B32" s="26">
        <v>58</v>
      </c>
      <c r="C32" s="79" t="s">
        <v>123</v>
      </c>
      <c r="D32" s="199" t="s">
        <v>124</v>
      </c>
      <c r="E32" s="200"/>
      <c r="F32" s="26">
        <v>111</v>
      </c>
      <c r="G32" s="26" t="s">
        <v>125</v>
      </c>
      <c r="H32" s="26">
        <v>1</v>
      </c>
      <c r="I32" s="26" t="s">
        <v>96</v>
      </c>
      <c r="J32" s="74">
        <v>1990878</v>
      </c>
      <c r="K32" s="75">
        <f>1990878*0.92</f>
        <v>1831607.76</v>
      </c>
      <c r="L32" s="76" t="str">
        <f t="shared" si="5"/>
        <v/>
      </c>
      <c r="M32" s="77">
        <f t="shared" si="6"/>
        <v>1831607.76</v>
      </c>
      <c r="N32" s="77">
        <f t="shared" si="8"/>
        <v>1831608</v>
      </c>
      <c r="O32" s="77">
        <f t="shared" si="9"/>
        <v>1831608</v>
      </c>
      <c r="P32" s="62" t="str">
        <f t="shared" si="7"/>
        <v>CUMPLE</v>
      </c>
    </row>
    <row r="33" spans="2:19" s="20" customFormat="1" ht="240.6" customHeight="1" x14ac:dyDescent="0.3">
      <c r="B33" s="26">
        <v>59</v>
      </c>
      <c r="C33" s="79" t="s">
        <v>126</v>
      </c>
      <c r="D33" s="199" t="s">
        <v>127</v>
      </c>
      <c r="E33" s="200"/>
      <c r="F33" s="26">
        <v>200</v>
      </c>
      <c r="G33" s="26" t="s">
        <v>128</v>
      </c>
      <c r="H33" s="26">
        <v>1</v>
      </c>
      <c r="I33" s="26" t="s">
        <v>122</v>
      </c>
      <c r="J33" s="74">
        <v>6461961</v>
      </c>
      <c r="K33" s="75">
        <f>6461961*0.9</f>
        <v>5815764.9000000004</v>
      </c>
      <c r="L33" s="76" t="str">
        <f t="shared" si="5"/>
        <v/>
      </c>
      <c r="M33" s="77">
        <f t="shared" si="6"/>
        <v>5815764.9000000004</v>
      </c>
      <c r="N33" s="77">
        <f t="shared" si="8"/>
        <v>5815765</v>
      </c>
      <c r="O33" s="77">
        <f t="shared" si="9"/>
        <v>5815765</v>
      </c>
      <c r="P33" s="62" t="str">
        <f t="shared" si="7"/>
        <v>CUMPLE</v>
      </c>
    </row>
    <row r="34" spans="2:19" s="37" customFormat="1" ht="19.5" customHeight="1" x14ac:dyDescent="0.3">
      <c r="B34" s="195" t="s">
        <v>129</v>
      </c>
      <c r="C34" s="196"/>
      <c r="D34" s="196"/>
      <c r="E34" s="196"/>
      <c r="F34" s="196"/>
      <c r="G34" s="196"/>
      <c r="H34" s="196"/>
      <c r="I34" s="196"/>
      <c r="J34" s="196"/>
      <c r="K34" s="196"/>
      <c r="L34" s="197"/>
      <c r="M34" s="80">
        <f>SUM(M30:M33)</f>
        <v>61519438.869999997</v>
      </c>
      <c r="N34" s="80"/>
      <c r="O34" s="80">
        <f>SUM(O30:O33)</f>
        <v>61519439</v>
      </c>
      <c r="P34" s="80"/>
    </row>
    <row r="35" spans="2:19" ht="73.2" customHeight="1" x14ac:dyDescent="0.25">
      <c r="B35" s="24">
        <v>60</v>
      </c>
      <c r="C35" s="71" t="s">
        <v>130</v>
      </c>
      <c r="D35" s="199" t="s">
        <v>131</v>
      </c>
      <c r="E35" s="200"/>
      <c r="F35" s="26" t="s">
        <v>101</v>
      </c>
      <c r="G35" s="26" t="s">
        <v>132</v>
      </c>
      <c r="H35" s="26">
        <v>1</v>
      </c>
      <c r="I35" s="26" t="s">
        <v>101</v>
      </c>
      <c r="J35" s="74">
        <v>12094804</v>
      </c>
      <c r="K35" s="81">
        <v>12094804</v>
      </c>
      <c r="L35" s="76" t="str">
        <f t="shared" si="5"/>
        <v/>
      </c>
      <c r="M35" s="82">
        <f>H35*K35</f>
        <v>12094804</v>
      </c>
      <c r="N35" s="82">
        <f>ROUND(K35,0)</f>
        <v>12094804</v>
      </c>
      <c r="O35" s="82">
        <f>H35*N35</f>
        <v>12094804</v>
      </c>
      <c r="P35" s="62" t="str">
        <f t="shared" ref="P35" si="10">IF(N35&lt;=J35,"CUMPLE","NO CUMPLE")</f>
        <v>CUMPLE</v>
      </c>
    </row>
    <row r="36" spans="2:19" s="37" customFormat="1" ht="18" customHeight="1" x14ac:dyDescent="0.3">
      <c r="B36" s="195" t="s">
        <v>7</v>
      </c>
      <c r="C36" s="196"/>
      <c r="D36" s="196"/>
      <c r="E36" s="196"/>
      <c r="F36" s="196"/>
      <c r="G36" s="196"/>
      <c r="H36" s="196"/>
      <c r="I36" s="196"/>
      <c r="J36" s="196"/>
      <c r="K36" s="196"/>
      <c r="L36" s="197"/>
      <c r="M36" s="80">
        <f>M27+M34+M35</f>
        <v>159642334.66999999</v>
      </c>
      <c r="N36" s="80"/>
      <c r="O36" s="80">
        <f>O27+O34+O35</f>
        <v>159642382</v>
      </c>
      <c r="P36" s="80"/>
      <c r="S36" s="39"/>
    </row>
    <row r="37" spans="2:19" s="37" customFormat="1" ht="16.5" customHeight="1" x14ac:dyDescent="0.3"/>
    <row r="38" spans="2:19" s="37" customFormat="1" ht="16.5" customHeight="1" x14ac:dyDescent="0.3">
      <c r="B38" s="198" t="s">
        <v>133</v>
      </c>
      <c r="C38" s="198"/>
      <c r="D38" s="83" t="s">
        <v>134</v>
      </c>
      <c r="E38" s="190" t="s">
        <v>133</v>
      </c>
      <c r="F38" s="190"/>
      <c r="G38" s="66" t="s">
        <v>135</v>
      </c>
    </row>
    <row r="39" spans="2:19" s="37" customFormat="1" ht="16.5" customHeight="1" x14ac:dyDescent="0.3">
      <c r="B39" s="205" t="s">
        <v>114</v>
      </c>
      <c r="C39" s="205"/>
      <c r="D39" s="84">
        <v>94237131</v>
      </c>
      <c r="E39" s="206" t="s">
        <v>114</v>
      </c>
      <c r="F39" s="206"/>
      <c r="G39" s="77">
        <f>M27</f>
        <v>86028091.799999997</v>
      </c>
    </row>
    <row r="40" spans="2:19" s="37" customFormat="1" ht="16.5" customHeight="1" x14ac:dyDescent="0.3">
      <c r="B40" s="205" t="s">
        <v>129</v>
      </c>
      <c r="C40" s="205"/>
      <c r="D40" s="84">
        <v>67479485</v>
      </c>
      <c r="E40" s="206" t="s">
        <v>129</v>
      </c>
      <c r="F40" s="206"/>
      <c r="G40" s="77">
        <f>M34</f>
        <v>61519438.869999997</v>
      </c>
    </row>
    <row r="41" spans="2:19" s="37" customFormat="1" ht="16.5" customHeight="1" x14ac:dyDescent="0.3">
      <c r="B41" s="207" t="s">
        <v>136</v>
      </c>
      <c r="C41" s="208"/>
      <c r="D41" s="84">
        <v>12094804</v>
      </c>
      <c r="E41" s="209" t="s">
        <v>137</v>
      </c>
      <c r="F41" s="210"/>
      <c r="G41" s="77">
        <f>M35</f>
        <v>12094804</v>
      </c>
    </row>
    <row r="42" spans="2:19" s="37" customFormat="1" ht="16.5" customHeight="1" x14ac:dyDescent="0.3">
      <c r="B42" s="204" t="s">
        <v>138</v>
      </c>
      <c r="C42" s="204"/>
      <c r="D42" s="87">
        <v>173811420</v>
      </c>
      <c r="E42" s="157" t="s">
        <v>138</v>
      </c>
      <c r="F42" s="157"/>
      <c r="G42" s="82">
        <f>SUM(G39:G41)</f>
        <v>159642334.66999999</v>
      </c>
    </row>
    <row r="43" spans="2:19" s="37" customFormat="1" ht="16.5" customHeight="1" x14ac:dyDescent="0.3"/>
    <row r="44" spans="2:19" s="37" customFormat="1" ht="16.5" customHeight="1" x14ac:dyDescent="0.3"/>
    <row r="45" spans="2:19" s="37" customFormat="1" ht="13.5" customHeight="1" x14ac:dyDescent="0.3"/>
    <row r="46" spans="2:19" ht="13.8" x14ac:dyDescent="0.25"/>
    <row r="47" spans="2:19" ht="13.8" x14ac:dyDescent="0.25"/>
    <row r="48" spans="2:19" ht="14.1" customHeight="1" x14ac:dyDescent="0.25"/>
    <row r="49" ht="0" hidden="1" customHeight="1" x14ac:dyDescent="0.25"/>
    <row r="50" ht="0" hidden="1" customHeight="1" x14ac:dyDescent="0.25"/>
    <row r="51" ht="0" hidden="1" customHeight="1" x14ac:dyDescent="0.25"/>
    <row r="52" ht="0" hidden="1" customHeight="1" x14ac:dyDescent="0.25"/>
    <row r="53" ht="0" hidden="1" customHeight="1" x14ac:dyDescent="0.25"/>
  </sheetData>
  <sheetProtection algorithmName="SHA-512" hashValue="filmJ10iJWyPpmRDlvo/01fR3H/REppz9FCayBBSJ383nu5Qx61RtSlxOTL4s1Vd3mHCIthrrbn+luVn+HKv7g==" saltValue="E+BD5gEXf3NecKo+1ZXTNA==" spinCount="100000" sheet="1" objects="1" scenarios="1"/>
  <mergeCells count="50">
    <mergeCell ref="B42:C42"/>
    <mergeCell ref="E42:F42"/>
    <mergeCell ref="N18:O18"/>
    <mergeCell ref="N28:O28"/>
    <mergeCell ref="B39:C39"/>
    <mergeCell ref="E39:F39"/>
    <mergeCell ref="B40:C40"/>
    <mergeCell ref="E40:F40"/>
    <mergeCell ref="B41:C41"/>
    <mergeCell ref="E41:F41"/>
    <mergeCell ref="D32:E32"/>
    <mergeCell ref="D33:E33"/>
    <mergeCell ref="B34:L34"/>
    <mergeCell ref="D35:E35"/>
    <mergeCell ref="B36:L36"/>
    <mergeCell ref="B38:C38"/>
    <mergeCell ref="E38:F38"/>
    <mergeCell ref="D26:E26"/>
    <mergeCell ref="B27:L27"/>
    <mergeCell ref="B28:M28"/>
    <mergeCell ref="D29:E29"/>
    <mergeCell ref="D30:E30"/>
    <mergeCell ref="D31:E31"/>
    <mergeCell ref="B24:B25"/>
    <mergeCell ref="C24:C25"/>
    <mergeCell ref="D24:E24"/>
    <mergeCell ref="D25:E25"/>
    <mergeCell ref="B10:C10"/>
    <mergeCell ref="D10:E10"/>
    <mergeCell ref="B18:M18"/>
    <mergeCell ref="D19:E19"/>
    <mergeCell ref="B22:B23"/>
    <mergeCell ref="C22:C23"/>
    <mergeCell ref="D22:D23"/>
    <mergeCell ref="F10:K10"/>
    <mergeCell ref="B12:M12"/>
    <mergeCell ref="B14:M14"/>
    <mergeCell ref="B16:M16"/>
    <mergeCell ref="B8:C8"/>
    <mergeCell ref="D8:E8"/>
    <mergeCell ref="F8:K8"/>
    <mergeCell ref="B9:C9"/>
    <mergeCell ref="D9:E9"/>
    <mergeCell ref="F9:K9"/>
    <mergeCell ref="D2:L2"/>
    <mergeCell ref="D3:L3"/>
    <mergeCell ref="D4:L4"/>
    <mergeCell ref="D5:L5"/>
    <mergeCell ref="B7:C7"/>
    <mergeCell ref="D7:M7"/>
  </mergeCells>
  <pageMargins left="0.7" right="0.7" top="0.75" bottom="0.75" header="0.3" footer="0.3"/>
  <pageSetup scale="59" orientation="portrait" r:id="rId1"/>
  <headerFooter>
    <oddHeader>&amp;L&amp;"Calibri"&amp;15&amp;K000000 Información Pública Clasificada&amp;1#_x000D_</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A6F5C-379B-48E8-9237-768B21481DF9}">
  <sheetPr>
    <tabColor rgb="FF002060"/>
  </sheetPr>
  <dimension ref="A1:T53"/>
  <sheetViews>
    <sheetView showGridLines="0" topLeftCell="A36" zoomScale="78" zoomScaleNormal="78" zoomScaleSheetLayoutView="40" workbookViewId="0">
      <selection activeCell="A50" sqref="A45:XFD50"/>
    </sheetView>
  </sheetViews>
  <sheetFormatPr baseColWidth="10" defaultColWidth="0" defaultRowHeight="0" customHeight="1" zeroHeight="1" x14ac:dyDescent="0.25"/>
  <cols>
    <col min="1" max="1" width="1.44140625" style="7" customWidth="1"/>
    <col min="2" max="2" width="13.21875" style="7" customWidth="1"/>
    <col min="3" max="3" width="23.88671875" style="7" customWidth="1"/>
    <col min="4" max="5" width="33.44140625" style="7" customWidth="1"/>
    <col min="6" max="6" width="13.21875" style="7" customWidth="1"/>
    <col min="7" max="7" width="19.44140625" style="7" customWidth="1"/>
    <col min="8" max="8" width="13.21875" style="7" customWidth="1"/>
    <col min="9" max="9" width="15.44140625" style="7" customWidth="1"/>
    <col min="10" max="10" width="16.6640625" style="7" customWidth="1"/>
    <col min="11" max="12" width="19.77734375" style="7" customWidth="1"/>
    <col min="13" max="13" width="26.21875" style="7" customWidth="1"/>
    <col min="14" max="16" width="18.77734375" style="7" customWidth="1"/>
    <col min="17" max="17" width="6.44140625" style="7" customWidth="1"/>
    <col min="18" max="20" width="0" style="7" hidden="1" customWidth="1"/>
    <col min="21" max="16384" width="11.44140625" style="7" hidden="1"/>
  </cols>
  <sheetData>
    <row r="1" spans="2:16" ht="7.5" customHeight="1" x14ac:dyDescent="0.25"/>
    <row r="2" spans="2:16" ht="13.8" x14ac:dyDescent="0.25">
      <c r="B2" s="8"/>
      <c r="C2" s="9"/>
      <c r="D2" s="172" t="s">
        <v>0</v>
      </c>
      <c r="E2" s="173"/>
      <c r="F2" s="173"/>
      <c r="G2" s="173"/>
      <c r="H2" s="173"/>
      <c r="I2" s="173"/>
      <c r="J2" s="173"/>
      <c r="K2" s="173"/>
      <c r="L2" s="174"/>
      <c r="M2" s="10"/>
    </row>
    <row r="3" spans="2:16" ht="13.8" x14ac:dyDescent="0.25">
      <c r="B3" s="11"/>
      <c r="D3" s="175" t="s">
        <v>75</v>
      </c>
      <c r="E3" s="176"/>
      <c r="F3" s="176"/>
      <c r="G3" s="176"/>
      <c r="H3" s="176"/>
      <c r="I3" s="176"/>
      <c r="J3" s="176"/>
      <c r="K3" s="176"/>
      <c r="L3" s="177"/>
      <c r="M3" s="12"/>
    </row>
    <row r="4" spans="2:16" ht="13.8" x14ac:dyDescent="0.25">
      <c r="B4" s="11"/>
      <c r="D4" s="178" t="s">
        <v>139</v>
      </c>
      <c r="E4" s="179"/>
      <c r="F4" s="179"/>
      <c r="G4" s="179"/>
      <c r="H4" s="179"/>
      <c r="I4" s="179"/>
      <c r="J4" s="179"/>
      <c r="K4" s="179"/>
      <c r="L4" s="180"/>
      <c r="M4" s="12"/>
    </row>
    <row r="5" spans="2:16" ht="13.8" x14ac:dyDescent="0.25">
      <c r="B5" s="13"/>
      <c r="C5" s="14"/>
      <c r="D5" s="178" t="s">
        <v>10</v>
      </c>
      <c r="E5" s="179"/>
      <c r="F5" s="179"/>
      <c r="G5" s="179"/>
      <c r="H5" s="179"/>
      <c r="I5" s="179"/>
      <c r="J5" s="179"/>
      <c r="K5" s="179"/>
      <c r="L5" s="180"/>
      <c r="M5" s="15"/>
    </row>
    <row r="6" spans="2:16" ht="6.75" customHeight="1" x14ac:dyDescent="0.25"/>
    <row r="7" spans="2:16" ht="32.1" customHeight="1" x14ac:dyDescent="0.25">
      <c r="B7" s="154" t="s">
        <v>8</v>
      </c>
      <c r="C7" s="155"/>
      <c r="D7" s="156" t="s">
        <v>77</v>
      </c>
      <c r="E7" s="156"/>
      <c r="F7" s="156"/>
      <c r="G7" s="156"/>
      <c r="H7" s="156"/>
      <c r="I7" s="156"/>
      <c r="J7" s="156"/>
      <c r="K7" s="156"/>
      <c r="L7" s="156"/>
      <c r="M7" s="156"/>
      <c r="N7" s="89"/>
      <c r="O7" s="89"/>
      <c r="P7" s="89"/>
    </row>
    <row r="8" spans="2:16" ht="15" customHeight="1" x14ac:dyDescent="0.25">
      <c r="B8" s="141" t="s">
        <v>1</v>
      </c>
      <c r="C8" s="141"/>
      <c r="D8" s="181" t="s">
        <v>147</v>
      </c>
      <c r="E8" s="181"/>
      <c r="F8" s="182" t="s">
        <v>4</v>
      </c>
      <c r="G8" s="183"/>
      <c r="H8" s="183"/>
      <c r="I8" s="183"/>
      <c r="J8" s="183"/>
      <c r="K8" s="184"/>
      <c r="L8" s="63"/>
      <c r="M8" s="64"/>
      <c r="N8" s="93"/>
      <c r="O8" s="93"/>
      <c r="P8" s="93"/>
    </row>
    <row r="9" spans="2:16" ht="15" customHeight="1" x14ac:dyDescent="0.25">
      <c r="B9" s="141" t="s">
        <v>2</v>
      </c>
      <c r="C9" s="141"/>
      <c r="D9" s="181" t="s">
        <v>148</v>
      </c>
      <c r="E9" s="181"/>
      <c r="F9" s="182" t="s">
        <v>5</v>
      </c>
      <c r="G9" s="183"/>
      <c r="H9" s="183"/>
      <c r="I9" s="183"/>
      <c r="J9" s="183"/>
      <c r="K9" s="184"/>
      <c r="L9" s="63"/>
      <c r="M9" s="64"/>
      <c r="N9" s="93"/>
      <c r="O9" s="93"/>
      <c r="P9" s="93"/>
    </row>
    <row r="10" spans="2:16" ht="15" customHeight="1" x14ac:dyDescent="0.25">
      <c r="B10" s="141" t="s">
        <v>3</v>
      </c>
      <c r="C10" s="141"/>
      <c r="D10" s="181" t="s">
        <v>149</v>
      </c>
      <c r="E10" s="181"/>
      <c r="F10" s="182" t="s">
        <v>6</v>
      </c>
      <c r="G10" s="183"/>
      <c r="H10" s="183"/>
      <c r="I10" s="183"/>
      <c r="J10" s="183"/>
      <c r="K10" s="184"/>
      <c r="L10" s="63"/>
      <c r="M10" s="64"/>
      <c r="N10" s="93"/>
      <c r="O10" s="93"/>
      <c r="P10" s="93"/>
    </row>
    <row r="11" spans="2:16" ht="6.75" customHeight="1" x14ac:dyDescent="0.25"/>
    <row r="12" spans="2:16" ht="15.75" customHeight="1" x14ac:dyDescent="0.25">
      <c r="B12" s="146" t="s">
        <v>78</v>
      </c>
      <c r="C12" s="146"/>
      <c r="D12" s="146"/>
      <c r="E12" s="146"/>
      <c r="F12" s="146"/>
      <c r="G12" s="146"/>
      <c r="H12" s="146"/>
      <c r="I12" s="146"/>
      <c r="J12" s="146"/>
      <c r="K12" s="146"/>
      <c r="L12" s="146"/>
      <c r="M12" s="146"/>
      <c r="N12" s="90"/>
      <c r="O12" s="90"/>
      <c r="P12" s="90"/>
    </row>
    <row r="13" spans="2:16" ht="6.75" customHeight="1" x14ac:dyDescent="0.25"/>
    <row r="14" spans="2:16" ht="96" customHeight="1" x14ac:dyDescent="0.25">
      <c r="B14" s="147" t="s">
        <v>79</v>
      </c>
      <c r="C14" s="147"/>
      <c r="D14" s="147"/>
      <c r="E14" s="147"/>
      <c r="F14" s="147"/>
      <c r="G14" s="147"/>
      <c r="H14" s="147"/>
      <c r="I14" s="147"/>
      <c r="J14" s="147"/>
      <c r="K14" s="147"/>
      <c r="L14" s="147"/>
      <c r="M14" s="147"/>
      <c r="N14" s="91"/>
      <c r="O14" s="91"/>
      <c r="P14" s="91"/>
    </row>
    <row r="15" spans="2:16" ht="6.75" customHeight="1" x14ac:dyDescent="0.25"/>
    <row r="16" spans="2:16" ht="121.95" customHeight="1" x14ac:dyDescent="0.25">
      <c r="B16" s="142" t="s">
        <v>80</v>
      </c>
      <c r="C16" s="143"/>
      <c r="D16" s="143"/>
      <c r="E16" s="143"/>
      <c r="F16" s="143"/>
      <c r="G16" s="143"/>
      <c r="H16" s="143"/>
      <c r="I16" s="143"/>
      <c r="J16" s="143"/>
      <c r="K16" s="143"/>
      <c r="L16" s="143"/>
      <c r="M16" s="144"/>
      <c r="N16" s="92"/>
      <c r="O16" s="92"/>
      <c r="P16" s="92"/>
    </row>
    <row r="17" spans="2:16" ht="4.5" customHeight="1" x14ac:dyDescent="0.25"/>
    <row r="18" spans="2:16" ht="19.5" customHeight="1" x14ac:dyDescent="0.25">
      <c r="B18" s="189" t="s">
        <v>81</v>
      </c>
      <c r="C18" s="189"/>
      <c r="D18" s="189"/>
      <c r="E18" s="189"/>
      <c r="F18" s="189"/>
      <c r="G18" s="189"/>
      <c r="H18" s="189"/>
      <c r="I18" s="189"/>
      <c r="J18" s="189"/>
      <c r="K18" s="189"/>
      <c r="L18" s="189"/>
      <c r="M18" s="189"/>
      <c r="N18" s="189" t="s">
        <v>153</v>
      </c>
      <c r="O18" s="189"/>
      <c r="P18" s="20"/>
    </row>
    <row r="19" spans="2:16" s="20" customFormat="1" ht="61.05" customHeight="1" x14ac:dyDescent="0.3">
      <c r="B19" s="66" t="s">
        <v>82</v>
      </c>
      <c r="C19" s="66" t="s">
        <v>83</v>
      </c>
      <c r="D19" s="190" t="s">
        <v>84</v>
      </c>
      <c r="E19" s="190"/>
      <c r="F19" s="67" t="s">
        <v>85</v>
      </c>
      <c r="G19" s="68" t="s">
        <v>86</v>
      </c>
      <c r="H19" s="68" t="s">
        <v>87</v>
      </c>
      <c r="I19" s="68" t="s">
        <v>88</v>
      </c>
      <c r="J19" s="69" t="s">
        <v>48</v>
      </c>
      <c r="K19" s="67" t="s">
        <v>89</v>
      </c>
      <c r="L19" s="70" t="s">
        <v>90</v>
      </c>
      <c r="M19" s="67" t="s">
        <v>91</v>
      </c>
      <c r="N19" s="67" t="s">
        <v>154</v>
      </c>
      <c r="O19" s="67" t="s">
        <v>155</v>
      </c>
      <c r="P19" s="67" t="s">
        <v>156</v>
      </c>
    </row>
    <row r="20" spans="2:16" s="20" customFormat="1" ht="40.799999999999997" x14ac:dyDescent="0.3">
      <c r="B20" s="26">
        <v>1</v>
      </c>
      <c r="C20" s="71" t="s">
        <v>92</v>
      </c>
      <c r="D20" s="72" t="s">
        <v>93</v>
      </c>
      <c r="E20" s="73" t="s">
        <v>94</v>
      </c>
      <c r="F20" s="24">
        <v>30</v>
      </c>
      <c r="G20" s="24" t="s">
        <v>95</v>
      </c>
      <c r="H20" s="26">
        <v>1</v>
      </c>
      <c r="I20" s="24" t="s">
        <v>96</v>
      </c>
      <c r="J20" s="74">
        <v>5679545</v>
      </c>
      <c r="K20" s="75">
        <v>5111590.5</v>
      </c>
      <c r="L20" s="76" t="str">
        <f>IF(K20&gt;J20,"El precio ofertado sobrepasa el precio techo","")</f>
        <v/>
      </c>
      <c r="M20" s="77">
        <f>H20*K20</f>
        <v>5111590.5</v>
      </c>
      <c r="N20" s="77">
        <f>ROUND(K20,0)</f>
        <v>5111591</v>
      </c>
      <c r="O20" s="77">
        <f>H20*N20</f>
        <v>5111591</v>
      </c>
      <c r="P20" s="62" t="str">
        <f>IF(N20&lt;=J20,"CUMPLE","NO CUMPLE")</f>
        <v>CUMPLE</v>
      </c>
    </row>
    <row r="21" spans="2:16" s="20" customFormat="1" ht="44.25" customHeight="1" x14ac:dyDescent="0.3">
      <c r="B21" s="26">
        <v>2</v>
      </c>
      <c r="C21" s="71" t="s">
        <v>97</v>
      </c>
      <c r="D21" s="72" t="s">
        <v>98</v>
      </c>
      <c r="E21" s="73" t="s">
        <v>99</v>
      </c>
      <c r="F21" s="26">
        <v>41</v>
      </c>
      <c r="G21" s="26" t="s">
        <v>100</v>
      </c>
      <c r="H21" s="26">
        <v>41</v>
      </c>
      <c r="I21" s="26" t="s">
        <v>101</v>
      </c>
      <c r="J21" s="74">
        <v>80375</v>
      </c>
      <c r="K21" s="75">
        <v>72337.5</v>
      </c>
      <c r="L21" s="76" t="str">
        <f t="shared" ref="L21:L25" si="0">IF(K21&gt;J21,"El precio ofertado sobrepasa el precio techo","")</f>
        <v/>
      </c>
      <c r="M21" s="77">
        <f t="shared" ref="M21:M26" si="1">H21*K21</f>
        <v>2965837.5</v>
      </c>
      <c r="N21" s="77">
        <f t="shared" ref="N21:N26" si="2">ROUND(K21,0)</f>
        <v>72338</v>
      </c>
      <c r="O21" s="77">
        <f t="shared" ref="O21:O26" si="3">H21*N21</f>
        <v>2965858</v>
      </c>
      <c r="P21" s="62" t="str">
        <f t="shared" ref="P21:P26" si="4">IF(N21&lt;=J21,"CUMPLE","NO CUMPLE")</f>
        <v>CUMPLE</v>
      </c>
    </row>
    <row r="22" spans="2:16" s="20" customFormat="1" ht="66.599999999999994" customHeight="1" x14ac:dyDescent="0.3">
      <c r="B22" s="148">
        <v>5</v>
      </c>
      <c r="C22" s="191" t="s">
        <v>102</v>
      </c>
      <c r="D22" s="193" t="s">
        <v>103</v>
      </c>
      <c r="E22" s="78" t="s">
        <v>104</v>
      </c>
      <c r="F22" s="26">
        <v>41</v>
      </c>
      <c r="G22" s="26" t="s">
        <v>105</v>
      </c>
      <c r="H22" s="26">
        <v>41</v>
      </c>
      <c r="I22" s="26" t="s">
        <v>101</v>
      </c>
      <c r="J22" s="74">
        <v>231179</v>
      </c>
      <c r="K22" s="75">
        <v>184943.2</v>
      </c>
      <c r="L22" s="76" t="str">
        <f t="shared" si="0"/>
        <v/>
      </c>
      <c r="M22" s="77">
        <f t="shared" si="1"/>
        <v>7582671.2000000002</v>
      </c>
      <c r="N22" s="77">
        <f>ROUND(K22,0)</f>
        <v>184943</v>
      </c>
      <c r="O22" s="77">
        <f t="shared" si="3"/>
        <v>7582663</v>
      </c>
      <c r="P22" s="62" t="str">
        <f t="shared" si="4"/>
        <v>CUMPLE</v>
      </c>
    </row>
    <row r="23" spans="2:16" s="20" customFormat="1" ht="66.599999999999994" customHeight="1" x14ac:dyDescent="0.3">
      <c r="B23" s="150"/>
      <c r="C23" s="192"/>
      <c r="D23" s="194"/>
      <c r="E23" s="78" t="s">
        <v>106</v>
      </c>
      <c r="F23" s="26">
        <v>40</v>
      </c>
      <c r="G23" s="26" t="s">
        <v>105</v>
      </c>
      <c r="H23" s="26">
        <v>40</v>
      </c>
      <c r="I23" s="26" t="s">
        <v>101</v>
      </c>
      <c r="J23" s="74">
        <v>66710</v>
      </c>
      <c r="K23" s="75">
        <v>66710</v>
      </c>
      <c r="L23" s="76" t="str">
        <f t="shared" si="0"/>
        <v/>
      </c>
      <c r="M23" s="77">
        <f t="shared" si="1"/>
        <v>2668400</v>
      </c>
      <c r="N23" s="77">
        <f t="shared" si="2"/>
        <v>66710</v>
      </c>
      <c r="O23" s="77">
        <f t="shared" si="3"/>
        <v>2668400</v>
      </c>
      <c r="P23" s="62" t="str">
        <f t="shared" si="4"/>
        <v>CUMPLE</v>
      </c>
    </row>
    <row r="24" spans="2:16" s="20" customFormat="1" ht="44.25" customHeight="1" x14ac:dyDescent="0.3">
      <c r="B24" s="148">
        <v>24</v>
      </c>
      <c r="C24" s="185" t="s">
        <v>107</v>
      </c>
      <c r="D24" s="187" t="s">
        <v>108</v>
      </c>
      <c r="E24" s="188"/>
      <c r="F24" s="26">
        <v>130</v>
      </c>
      <c r="G24" s="26" t="s">
        <v>109</v>
      </c>
      <c r="H24" s="26">
        <v>1</v>
      </c>
      <c r="I24" s="26" t="s">
        <v>96</v>
      </c>
      <c r="J24" s="74">
        <v>40054519</v>
      </c>
      <c r="K24" s="75">
        <v>36049067.100000001</v>
      </c>
      <c r="L24" s="76" t="str">
        <f t="shared" si="0"/>
        <v/>
      </c>
      <c r="M24" s="77">
        <f t="shared" si="1"/>
        <v>36049067.100000001</v>
      </c>
      <c r="N24" s="77">
        <f t="shared" si="2"/>
        <v>36049067</v>
      </c>
      <c r="O24" s="77">
        <f t="shared" si="3"/>
        <v>36049067</v>
      </c>
      <c r="P24" s="62" t="str">
        <f t="shared" si="4"/>
        <v>CUMPLE</v>
      </c>
    </row>
    <row r="25" spans="2:16" s="20" customFormat="1" ht="54" customHeight="1" x14ac:dyDescent="0.3">
      <c r="B25" s="150"/>
      <c r="C25" s="186"/>
      <c r="D25" s="187" t="s">
        <v>110</v>
      </c>
      <c r="E25" s="188"/>
      <c r="F25" s="26">
        <v>37</v>
      </c>
      <c r="G25" s="26" t="s">
        <v>109</v>
      </c>
      <c r="H25" s="26">
        <v>1</v>
      </c>
      <c r="I25" s="26" t="s">
        <v>96</v>
      </c>
      <c r="J25" s="74">
        <v>19821493</v>
      </c>
      <c r="K25" s="75">
        <v>15857194.4</v>
      </c>
      <c r="L25" s="76" t="str">
        <f t="shared" si="0"/>
        <v/>
      </c>
      <c r="M25" s="77">
        <f t="shared" si="1"/>
        <v>15857194.4</v>
      </c>
      <c r="N25" s="77">
        <f t="shared" si="2"/>
        <v>15857194</v>
      </c>
      <c r="O25" s="77">
        <f t="shared" si="3"/>
        <v>15857194</v>
      </c>
      <c r="P25" s="62" t="str">
        <f t="shared" si="4"/>
        <v>CUMPLE</v>
      </c>
    </row>
    <row r="26" spans="2:16" s="20" customFormat="1" ht="44.25" customHeight="1" x14ac:dyDescent="0.3">
      <c r="B26" s="26">
        <v>25</v>
      </c>
      <c r="C26" s="79" t="s">
        <v>111</v>
      </c>
      <c r="D26" s="199" t="s">
        <v>112</v>
      </c>
      <c r="E26" s="200"/>
      <c r="F26" s="26">
        <v>130</v>
      </c>
      <c r="G26" s="26" t="s">
        <v>113</v>
      </c>
      <c r="H26" s="26">
        <v>130</v>
      </c>
      <c r="I26" s="26" t="s">
        <v>101</v>
      </c>
      <c r="J26" s="74">
        <v>101842</v>
      </c>
      <c r="K26" s="75">
        <v>91657.8</v>
      </c>
      <c r="L26" s="76" t="str">
        <f>IF(K26&gt;J26,"El precio ofertado sobrepasa el precio techo","")</f>
        <v/>
      </c>
      <c r="M26" s="77">
        <f t="shared" si="1"/>
        <v>11915514</v>
      </c>
      <c r="N26" s="77">
        <f t="shared" si="2"/>
        <v>91658</v>
      </c>
      <c r="O26" s="77">
        <f t="shared" si="3"/>
        <v>11915540</v>
      </c>
      <c r="P26" s="62" t="str">
        <f t="shared" si="4"/>
        <v>CUMPLE</v>
      </c>
    </row>
    <row r="27" spans="2:16" s="20" customFormat="1" ht="19.05" customHeight="1" x14ac:dyDescent="0.3">
      <c r="B27" s="195" t="s">
        <v>114</v>
      </c>
      <c r="C27" s="196"/>
      <c r="D27" s="196"/>
      <c r="E27" s="196"/>
      <c r="F27" s="196"/>
      <c r="G27" s="196"/>
      <c r="H27" s="196"/>
      <c r="I27" s="196"/>
      <c r="J27" s="196"/>
      <c r="K27" s="196"/>
      <c r="L27" s="197"/>
      <c r="M27" s="80">
        <f>SUM(M20:M26)</f>
        <v>82150274.700000003</v>
      </c>
      <c r="N27" s="80"/>
      <c r="O27" s="80">
        <f>SUM(O20:O26)</f>
        <v>82150313</v>
      </c>
      <c r="P27" s="62"/>
    </row>
    <row r="28" spans="2:16" s="20" customFormat="1" ht="20.55" customHeight="1" x14ac:dyDescent="0.3">
      <c r="B28" s="201" t="s">
        <v>115</v>
      </c>
      <c r="C28" s="202"/>
      <c r="D28" s="202"/>
      <c r="E28" s="202"/>
      <c r="F28" s="202"/>
      <c r="G28" s="202"/>
      <c r="H28" s="202"/>
      <c r="I28" s="202"/>
      <c r="J28" s="202"/>
      <c r="K28" s="202"/>
      <c r="L28" s="202"/>
      <c r="M28" s="203"/>
      <c r="N28" s="189" t="s">
        <v>153</v>
      </c>
      <c r="O28" s="189"/>
      <c r="P28" s="65"/>
    </row>
    <row r="29" spans="2:16" s="20" customFormat="1" ht="50.55" customHeight="1" x14ac:dyDescent="0.3">
      <c r="B29" s="66" t="s">
        <v>82</v>
      </c>
      <c r="C29" s="66" t="s">
        <v>83</v>
      </c>
      <c r="D29" s="195" t="s">
        <v>116</v>
      </c>
      <c r="E29" s="197"/>
      <c r="F29" s="67" t="s">
        <v>85</v>
      </c>
      <c r="G29" s="68" t="s">
        <v>86</v>
      </c>
      <c r="H29" s="68" t="s">
        <v>87</v>
      </c>
      <c r="I29" s="68" t="s">
        <v>88</v>
      </c>
      <c r="J29" s="69" t="s">
        <v>48</v>
      </c>
      <c r="K29" s="67" t="s">
        <v>89</v>
      </c>
      <c r="L29" s="70" t="s">
        <v>90</v>
      </c>
      <c r="M29" s="67" t="s">
        <v>91</v>
      </c>
      <c r="N29" s="67" t="s">
        <v>154</v>
      </c>
      <c r="O29" s="67" t="s">
        <v>155</v>
      </c>
      <c r="P29" s="67"/>
    </row>
    <row r="30" spans="2:16" s="20" customFormat="1" ht="166.5" customHeight="1" x14ac:dyDescent="0.3">
      <c r="B30" s="26">
        <v>56</v>
      </c>
      <c r="C30" s="79" t="s">
        <v>117</v>
      </c>
      <c r="D30" s="199" t="s">
        <v>118</v>
      </c>
      <c r="E30" s="200"/>
      <c r="F30" s="26">
        <v>21</v>
      </c>
      <c r="G30" s="26" t="s">
        <v>119</v>
      </c>
      <c r="H30" s="26">
        <v>1</v>
      </c>
      <c r="I30" s="26" t="s">
        <v>96</v>
      </c>
      <c r="J30" s="74">
        <v>43244811</v>
      </c>
      <c r="K30" s="75">
        <v>34595848.800000004</v>
      </c>
      <c r="L30" s="76" t="str">
        <f t="shared" ref="L30:L35" si="5">IF(K30&gt;J30,"El precio ofertado sobrepasa el precio techo","")</f>
        <v/>
      </c>
      <c r="M30" s="77">
        <f t="shared" ref="M30:M33" si="6">H30*K30</f>
        <v>34595848.800000004</v>
      </c>
      <c r="N30" s="77">
        <f>ROUND(K30,0)</f>
        <v>34595849</v>
      </c>
      <c r="O30" s="77">
        <f>H30*N30</f>
        <v>34595849</v>
      </c>
      <c r="P30" s="62" t="str">
        <f t="shared" ref="P30:P33" si="7">IF(N30&lt;=J30,"CUMPLE","NO CUMPLE")</f>
        <v>CUMPLE</v>
      </c>
    </row>
    <row r="31" spans="2:16" s="20" customFormat="1" ht="160.94999999999999" customHeight="1" x14ac:dyDescent="0.3">
      <c r="B31" s="26">
        <v>57</v>
      </c>
      <c r="C31" s="79" t="s">
        <v>120</v>
      </c>
      <c r="D31" s="199" t="s">
        <v>121</v>
      </c>
      <c r="E31" s="200"/>
      <c r="F31" s="26">
        <v>21</v>
      </c>
      <c r="G31" s="26" t="s">
        <v>119</v>
      </c>
      <c r="H31" s="26">
        <v>1</v>
      </c>
      <c r="I31" s="26" t="s">
        <v>122</v>
      </c>
      <c r="J31" s="74">
        <v>15781835</v>
      </c>
      <c r="K31" s="75">
        <v>14203651.5</v>
      </c>
      <c r="L31" s="76" t="str">
        <f t="shared" si="5"/>
        <v/>
      </c>
      <c r="M31" s="77">
        <f t="shared" si="6"/>
        <v>14203651.5</v>
      </c>
      <c r="N31" s="77">
        <f t="shared" ref="N31:N33" si="8">ROUND(K31,0)</f>
        <v>14203652</v>
      </c>
      <c r="O31" s="77">
        <f t="shared" ref="O31:O33" si="9">H31*N31</f>
        <v>14203652</v>
      </c>
      <c r="P31" s="62" t="str">
        <f t="shared" si="7"/>
        <v>CUMPLE</v>
      </c>
    </row>
    <row r="32" spans="2:16" s="20" customFormat="1" ht="238.05" customHeight="1" x14ac:dyDescent="0.3">
      <c r="B32" s="26">
        <v>58</v>
      </c>
      <c r="C32" s="79" t="s">
        <v>123</v>
      </c>
      <c r="D32" s="199" t="s">
        <v>124</v>
      </c>
      <c r="E32" s="200"/>
      <c r="F32" s="26">
        <v>111</v>
      </c>
      <c r="G32" s="26" t="s">
        <v>125</v>
      </c>
      <c r="H32" s="26">
        <v>1</v>
      </c>
      <c r="I32" s="26" t="s">
        <v>96</v>
      </c>
      <c r="J32" s="74">
        <v>1990878</v>
      </c>
      <c r="K32" s="75">
        <v>1791790.2</v>
      </c>
      <c r="L32" s="76" t="str">
        <f t="shared" si="5"/>
        <v/>
      </c>
      <c r="M32" s="77">
        <f t="shared" si="6"/>
        <v>1791790.2</v>
      </c>
      <c r="N32" s="77">
        <f t="shared" si="8"/>
        <v>1791790</v>
      </c>
      <c r="O32" s="77">
        <f t="shared" si="9"/>
        <v>1791790</v>
      </c>
      <c r="P32" s="62" t="str">
        <f t="shared" si="7"/>
        <v>CUMPLE</v>
      </c>
    </row>
    <row r="33" spans="2:19" s="20" customFormat="1" ht="240.6" customHeight="1" x14ac:dyDescent="0.3">
      <c r="B33" s="26">
        <v>59</v>
      </c>
      <c r="C33" s="79" t="s">
        <v>126</v>
      </c>
      <c r="D33" s="199" t="s">
        <v>127</v>
      </c>
      <c r="E33" s="200"/>
      <c r="F33" s="26">
        <v>200</v>
      </c>
      <c r="G33" s="26" t="s">
        <v>128</v>
      </c>
      <c r="H33" s="26">
        <v>1</v>
      </c>
      <c r="I33" s="26" t="s">
        <v>122</v>
      </c>
      <c r="J33" s="74">
        <v>6461961</v>
      </c>
      <c r="K33" s="75">
        <v>5815764.9000000004</v>
      </c>
      <c r="L33" s="76" t="str">
        <f t="shared" si="5"/>
        <v/>
      </c>
      <c r="M33" s="77">
        <f t="shared" si="6"/>
        <v>5815764.9000000004</v>
      </c>
      <c r="N33" s="77">
        <f t="shared" si="8"/>
        <v>5815765</v>
      </c>
      <c r="O33" s="77">
        <f t="shared" si="9"/>
        <v>5815765</v>
      </c>
      <c r="P33" s="62" t="str">
        <f t="shared" si="7"/>
        <v>CUMPLE</v>
      </c>
    </row>
    <row r="34" spans="2:19" s="37" customFormat="1" ht="19.5" customHeight="1" x14ac:dyDescent="0.3">
      <c r="B34" s="195" t="s">
        <v>129</v>
      </c>
      <c r="C34" s="196"/>
      <c r="D34" s="196"/>
      <c r="E34" s="196"/>
      <c r="F34" s="196"/>
      <c r="G34" s="196"/>
      <c r="H34" s="196"/>
      <c r="I34" s="196"/>
      <c r="J34" s="196"/>
      <c r="K34" s="196"/>
      <c r="L34" s="197"/>
      <c r="M34" s="80">
        <f>SUM(M30:M33)</f>
        <v>56407055.400000006</v>
      </c>
      <c r="N34" s="80"/>
      <c r="O34" s="80">
        <f>SUM(O30:O33)</f>
        <v>56407056</v>
      </c>
      <c r="P34" s="80"/>
    </row>
    <row r="35" spans="2:19" ht="73.05" customHeight="1" x14ac:dyDescent="0.25">
      <c r="B35" s="24">
        <v>60</v>
      </c>
      <c r="C35" s="71" t="s">
        <v>130</v>
      </c>
      <c r="D35" s="199" t="s">
        <v>131</v>
      </c>
      <c r="E35" s="200"/>
      <c r="F35" s="26" t="s">
        <v>101</v>
      </c>
      <c r="G35" s="26" t="s">
        <v>132</v>
      </c>
      <c r="H35" s="26">
        <v>1</v>
      </c>
      <c r="I35" s="26" t="s">
        <v>101</v>
      </c>
      <c r="J35" s="74">
        <v>12094804</v>
      </c>
      <c r="K35" s="81">
        <v>12094804</v>
      </c>
      <c r="L35" s="76" t="str">
        <f t="shared" si="5"/>
        <v/>
      </c>
      <c r="M35" s="82">
        <f>H35*K35</f>
        <v>12094804</v>
      </c>
      <c r="N35" s="82">
        <f>ROUND(K35,0)</f>
        <v>12094804</v>
      </c>
      <c r="O35" s="82">
        <f>H35*N35</f>
        <v>12094804</v>
      </c>
      <c r="P35" s="62" t="str">
        <f t="shared" ref="P35" si="10">IF(N35&lt;=J35,"CUMPLE","NO CUMPLE")</f>
        <v>CUMPLE</v>
      </c>
    </row>
    <row r="36" spans="2:19" s="37" customFormat="1" ht="18" customHeight="1" x14ac:dyDescent="0.3">
      <c r="B36" s="195" t="s">
        <v>7</v>
      </c>
      <c r="C36" s="196"/>
      <c r="D36" s="196"/>
      <c r="E36" s="196"/>
      <c r="F36" s="196"/>
      <c r="G36" s="196"/>
      <c r="H36" s="196"/>
      <c r="I36" s="196"/>
      <c r="J36" s="196"/>
      <c r="K36" s="196"/>
      <c r="L36" s="197"/>
      <c r="M36" s="80">
        <f>M27+M34+M35</f>
        <v>150652134.10000002</v>
      </c>
      <c r="N36" s="80"/>
      <c r="O36" s="80">
        <f>O27+O34+O35</f>
        <v>150652173</v>
      </c>
      <c r="P36" s="80"/>
      <c r="S36" s="39"/>
    </row>
    <row r="37" spans="2:19" s="37" customFormat="1" ht="16.5" customHeight="1" x14ac:dyDescent="0.3"/>
    <row r="38" spans="2:19" s="37" customFormat="1" ht="16.5" customHeight="1" x14ac:dyDescent="0.3">
      <c r="B38" s="198" t="s">
        <v>133</v>
      </c>
      <c r="C38" s="198"/>
      <c r="D38" s="83" t="s">
        <v>134</v>
      </c>
      <c r="E38" s="190" t="s">
        <v>133</v>
      </c>
      <c r="F38" s="190"/>
      <c r="G38" s="66" t="s">
        <v>135</v>
      </c>
    </row>
    <row r="39" spans="2:19" s="37" customFormat="1" ht="16.5" customHeight="1" x14ac:dyDescent="0.3">
      <c r="B39" s="205" t="s">
        <v>114</v>
      </c>
      <c r="C39" s="205"/>
      <c r="D39" s="84">
        <v>94237131</v>
      </c>
      <c r="E39" s="206" t="s">
        <v>114</v>
      </c>
      <c r="F39" s="206"/>
      <c r="G39" s="85">
        <f>M27</f>
        <v>82150274.700000003</v>
      </c>
    </row>
    <row r="40" spans="2:19" s="37" customFormat="1" ht="16.5" customHeight="1" x14ac:dyDescent="0.3">
      <c r="B40" s="205" t="s">
        <v>129</v>
      </c>
      <c r="C40" s="205"/>
      <c r="D40" s="84">
        <v>67479485</v>
      </c>
      <c r="E40" s="206" t="s">
        <v>129</v>
      </c>
      <c r="F40" s="206"/>
      <c r="G40" s="85">
        <f>M34</f>
        <v>56407055.400000006</v>
      </c>
    </row>
    <row r="41" spans="2:19" s="37" customFormat="1" ht="16.5" customHeight="1" x14ac:dyDescent="0.3">
      <c r="B41" s="207" t="s">
        <v>136</v>
      </c>
      <c r="C41" s="208"/>
      <c r="D41" s="84">
        <v>12094804</v>
      </c>
      <c r="E41" s="209" t="s">
        <v>137</v>
      </c>
      <c r="F41" s="210"/>
      <c r="G41" s="85">
        <f>M35</f>
        <v>12094804</v>
      </c>
    </row>
    <row r="42" spans="2:19" s="37" customFormat="1" ht="16.5" customHeight="1" x14ac:dyDescent="0.3">
      <c r="B42" s="204" t="s">
        <v>138</v>
      </c>
      <c r="C42" s="204"/>
      <c r="D42" s="87">
        <v>173811420</v>
      </c>
      <c r="E42" s="157" t="s">
        <v>138</v>
      </c>
      <c r="F42" s="157"/>
      <c r="G42" s="88">
        <f>SUM(G39:G41)</f>
        <v>150652134.10000002</v>
      </c>
    </row>
    <row r="43" spans="2:19" s="37" customFormat="1" ht="16.5" customHeight="1" x14ac:dyDescent="0.3"/>
    <row r="44" spans="2:19" s="37" customFormat="1" ht="16.5" customHeight="1" x14ac:dyDescent="0.3"/>
    <row r="45" spans="2:19" ht="13.8" x14ac:dyDescent="0.25"/>
    <row r="46" spans="2:19" ht="13.8" x14ac:dyDescent="0.25"/>
    <row r="47" spans="2:19" ht="14.1" customHeight="1" x14ac:dyDescent="0.25"/>
    <row r="48" spans="2:19" ht="0" hidden="1" customHeight="1" x14ac:dyDescent="0.25"/>
    <row r="49" ht="0" hidden="1" customHeight="1" x14ac:dyDescent="0.25"/>
    <row r="50" ht="0" hidden="1" customHeight="1" x14ac:dyDescent="0.25"/>
    <row r="51" ht="0" hidden="1" customHeight="1" x14ac:dyDescent="0.25"/>
    <row r="52" ht="0" hidden="1" customHeight="1" x14ac:dyDescent="0.25"/>
    <row r="53" ht="0" hidden="1" customHeight="1" x14ac:dyDescent="0.25"/>
  </sheetData>
  <sheetProtection algorithmName="SHA-512" hashValue="YeIg2dKHeV5QLjvbceefHXnSBD/cEbCWy6kT7f3Wii1uKhmcUvSAVffmQSwRbHKEXAQ1XMfDBUw25aAtQpmjGQ==" saltValue="IB4Aa8XkC65KvPoU8opylA==" spinCount="100000" sheet="1" objects="1" scenarios="1"/>
  <mergeCells count="50">
    <mergeCell ref="B42:C42"/>
    <mergeCell ref="E42:F42"/>
    <mergeCell ref="N18:O18"/>
    <mergeCell ref="N28:O28"/>
    <mergeCell ref="B39:C39"/>
    <mergeCell ref="E39:F39"/>
    <mergeCell ref="B40:C40"/>
    <mergeCell ref="E40:F40"/>
    <mergeCell ref="B41:C41"/>
    <mergeCell ref="E41:F41"/>
    <mergeCell ref="D32:E32"/>
    <mergeCell ref="D33:E33"/>
    <mergeCell ref="B34:L34"/>
    <mergeCell ref="D35:E35"/>
    <mergeCell ref="B36:L36"/>
    <mergeCell ref="B38:C38"/>
    <mergeCell ref="E38:F38"/>
    <mergeCell ref="D26:E26"/>
    <mergeCell ref="B27:L27"/>
    <mergeCell ref="B28:M28"/>
    <mergeCell ref="D29:E29"/>
    <mergeCell ref="D30:E30"/>
    <mergeCell ref="D31:E31"/>
    <mergeCell ref="B24:B25"/>
    <mergeCell ref="C24:C25"/>
    <mergeCell ref="D24:E24"/>
    <mergeCell ref="D25:E25"/>
    <mergeCell ref="B10:C10"/>
    <mergeCell ref="D10:E10"/>
    <mergeCell ref="B18:M18"/>
    <mergeCell ref="D19:E19"/>
    <mergeCell ref="B22:B23"/>
    <mergeCell ref="C22:C23"/>
    <mergeCell ref="D22:D23"/>
    <mergeCell ref="F10:K10"/>
    <mergeCell ref="B12:M12"/>
    <mergeCell ref="B14:M14"/>
    <mergeCell ref="B16:M16"/>
    <mergeCell ref="B8:C8"/>
    <mergeCell ref="D8:E8"/>
    <mergeCell ref="F8:K8"/>
    <mergeCell ref="B9:C9"/>
    <mergeCell ref="D9:E9"/>
    <mergeCell ref="F9:K9"/>
    <mergeCell ref="D2:L2"/>
    <mergeCell ref="D3:L3"/>
    <mergeCell ref="D4:L4"/>
    <mergeCell ref="D5:L5"/>
    <mergeCell ref="B7:C7"/>
    <mergeCell ref="D7:M7"/>
  </mergeCells>
  <pageMargins left="0.7" right="0.7" top="0.75" bottom="0.75" header="0.3" footer="0.3"/>
  <pageSetup scale="27" orientation="portrait" r:id="rId1"/>
  <headerFooter>
    <oddHeader>&amp;L&amp;"Calibri"&amp;15&amp;K000000 Información Pública Clasificada&amp;1#_x000D_</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A20EA-2999-463E-BF49-D2C643F7B85F}">
  <sheetPr>
    <tabColor rgb="FF002060"/>
  </sheetPr>
  <dimension ref="A1:T53"/>
  <sheetViews>
    <sheetView showGridLines="0" tabSelected="1" topLeftCell="A36" zoomScale="80" zoomScaleNormal="80" zoomScaleSheetLayoutView="80" workbookViewId="0">
      <selection activeCell="G39" sqref="G39"/>
    </sheetView>
  </sheetViews>
  <sheetFormatPr baseColWidth="10" defaultColWidth="0" defaultRowHeight="0" customHeight="1" zeroHeight="1" x14ac:dyDescent="0.25"/>
  <cols>
    <col min="1" max="1" width="1.44140625" style="7" customWidth="1"/>
    <col min="2" max="2" width="13.33203125" style="7" customWidth="1"/>
    <col min="3" max="3" width="23.88671875" style="7" customWidth="1"/>
    <col min="4" max="5" width="33.44140625" style="7" customWidth="1"/>
    <col min="6" max="6" width="13.33203125" style="7" customWidth="1"/>
    <col min="7" max="7" width="19.44140625" style="7" customWidth="1"/>
    <col min="8" max="8" width="13.33203125" style="7" customWidth="1"/>
    <col min="9" max="9" width="15.44140625" style="7" customWidth="1"/>
    <col min="10" max="10" width="16.6640625" style="7" customWidth="1"/>
    <col min="11" max="12" width="19.6640625" style="7" customWidth="1"/>
    <col min="13" max="13" width="26.33203125" style="7" customWidth="1"/>
    <col min="14" max="16" width="18.88671875" style="7" customWidth="1"/>
    <col min="17" max="17" width="6.44140625" style="7" customWidth="1"/>
    <col min="18" max="20" width="0" style="7" hidden="1" customWidth="1"/>
    <col min="21" max="16384" width="11.44140625" style="7" hidden="1"/>
  </cols>
  <sheetData>
    <row r="1" spans="2:16" ht="7.5" customHeight="1" x14ac:dyDescent="0.25"/>
    <row r="2" spans="2:16" ht="13.8" x14ac:dyDescent="0.25">
      <c r="B2" s="8"/>
      <c r="C2" s="9"/>
      <c r="D2" s="172" t="s">
        <v>0</v>
      </c>
      <c r="E2" s="173"/>
      <c r="F2" s="173"/>
      <c r="G2" s="173"/>
      <c r="H2" s="173"/>
      <c r="I2" s="173"/>
      <c r="J2" s="173"/>
      <c r="K2" s="173"/>
      <c r="L2" s="174"/>
      <c r="M2" s="10"/>
    </row>
    <row r="3" spans="2:16" ht="13.8" x14ac:dyDescent="0.25">
      <c r="B3" s="11"/>
      <c r="D3" s="175" t="s">
        <v>75</v>
      </c>
      <c r="E3" s="176"/>
      <c r="F3" s="176"/>
      <c r="G3" s="176"/>
      <c r="H3" s="176"/>
      <c r="I3" s="176"/>
      <c r="J3" s="176"/>
      <c r="K3" s="176"/>
      <c r="L3" s="177"/>
      <c r="M3" s="12"/>
    </row>
    <row r="4" spans="2:16" ht="13.8" x14ac:dyDescent="0.25">
      <c r="B4" s="11"/>
      <c r="D4" s="178" t="s">
        <v>139</v>
      </c>
      <c r="E4" s="179"/>
      <c r="F4" s="179"/>
      <c r="G4" s="179"/>
      <c r="H4" s="179"/>
      <c r="I4" s="179"/>
      <c r="J4" s="179"/>
      <c r="K4" s="179"/>
      <c r="L4" s="180"/>
      <c r="M4" s="12"/>
    </row>
    <row r="5" spans="2:16" ht="13.8" x14ac:dyDescent="0.25">
      <c r="B5" s="13"/>
      <c r="C5" s="14"/>
      <c r="D5" s="178" t="s">
        <v>10</v>
      </c>
      <c r="E5" s="179"/>
      <c r="F5" s="179"/>
      <c r="G5" s="179"/>
      <c r="H5" s="179"/>
      <c r="I5" s="179"/>
      <c r="J5" s="179"/>
      <c r="K5" s="179"/>
      <c r="L5" s="180"/>
      <c r="M5" s="15"/>
    </row>
    <row r="6" spans="2:16" ht="6.75" customHeight="1" x14ac:dyDescent="0.25"/>
    <row r="7" spans="2:16" ht="32.1" customHeight="1" x14ac:dyDescent="0.25">
      <c r="B7" s="154" t="s">
        <v>8</v>
      </c>
      <c r="C7" s="155"/>
      <c r="D7" s="156" t="s">
        <v>77</v>
      </c>
      <c r="E7" s="156"/>
      <c r="F7" s="156"/>
      <c r="G7" s="156"/>
      <c r="H7" s="156"/>
      <c r="I7" s="156"/>
      <c r="J7" s="156"/>
      <c r="K7" s="156"/>
      <c r="L7" s="156"/>
      <c r="M7" s="156"/>
      <c r="N7" s="89"/>
      <c r="O7" s="89"/>
      <c r="P7" s="89"/>
    </row>
    <row r="8" spans="2:16" ht="15" customHeight="1" x14ac:dyDescent="0.25">
      <c r="B8" s="141" t="s">
        <v>1</v>
      </c>
      <c r="C8" s="141"/>
      <c r="D8" s="181" t="s">
        <v>150</v>
      </c>
      <c r="E8" s="181"/>
      <c r="F8" s="182" t="s">
        <v>4</v>
      </c>
      <c r="G8" s="183"/>
      <c r="H8" s="183"/>
      <c r="I8" s="183"/>
      <c r="J8" s="183"/>
      <c r="K8" s="184"/>
      <c r="L8" s="63"/>
      <c r="M8" s="64"/>
      <c r="N8" s="93"/>
      <c r="O8" s="93"/>
      <c r="P8" s="93"/>
    </row>
    <row r="9" spans="2:16" ht="15" customHeight="1" x14ac:dyDescent="0.25">
      <c r="B9" s="141" t="s">
        <v>2</v>
      </c>
      <c r="C9" s="141"/>
      <c r="D9" s="181" t="s">
        <v>151</v>
      </c>
      <c r="E9" s="181"/>
      <c r="F9" s="182" t="s">
        <v>5</v>
      </c>
      <c r="G9" s="183"/>
      <c r="H9" s="183"/>
      <c r="I9" s="183"/>
      <c r="J9" s="183"/>
      <c r="K9" s="184"/>
      <c r="L9" s="63"/>
      <c r="M9" s="64"/>
      <c r="N9" s="93"/>
      <c r="O9" s="93"/>
      <c r="P9" s="93"/>
    </row>
    <row r="10" spans="2:16" ht="15" customHeight="1" x14ac:dyDescent="0.25">
      <c r="B10" s="141" t="s">
        <v>3</v>
      </c>
      <c r="C10" s="141"/>
      <c r="D10" s="181" t="s">
        <v>152</v>
      </c>
      <c r="E10" s="181"/>
      <c r="F10" s="182" t="s">
        <v>6</v>
      </c>
      <c r="G10" s="183"/>
      <c r="H10" s="183"/>
      <c r="I10" s="183"/>
      <c r="J10" s="183"/>
      <c r="K10" s="184"/>
      <c r="L10" s="63"/>
      <c r="M10" s="64"/>
      <c r="N10" s="93"/>
      <c r="O10" s="93"/>
      <c r="P10" s="93"/>
    </row>
    <row r="11" spans="2:16" ht="6.75" customHeight="1" x14ac:dyDescent="0.25"/>
    <row r="12" spans="2:16" ht="15.75" customHeight="1" x14ac:dyDescent="0.25">
      <c r="B12" s="146" t="s">
        <v>78</v>
      </c>
      <c r="C12" s="146"/>
      <c r="D12" s="146"/>
      <c r="E12" s="146"/>
      <c r="F12" s="146"/>
      <c r="G12" s="146"/>
      <c r="H12" s="146"/>
      <c r="I12" s="146"/>
      <c r="J12" s="146"/>
      <c r="K12" s="146"/>
      <c r="L12" s="146"/>
      <c r="M12" s="146"/>
      <c r="N12" s="90"/>
      <c r="O12" s="90"/>
      <c r="P12" s="90"/>
    </row>
    <row r="13" spans="2:16" ht="6.75" customHeight="1" x14ac:dyDescent="0.25"/>
    <row r="14" spans="2:16" ht="96" customHeight="1" x14ac:dyDescent="0.25">
      <c r="B14" s="147" t="s">
        <v>79</v>
      </c>
      <c r="C14" s="147"/>
      <c r="D14" s="147"/>
      <c r="E14" s="147"/>
      <c r="F14" s="147"/>
      <c r="G14" s="147"/>
      <c r="H14" s="147"/>
      <c r="I14" s="147"/>
      <c r="J14" s="147"/>
      <c r="K14" s="147"/>
      <c r="L14" s="147"/>
      <c r="M14" s="147"/>
      <c r="N14" s="91"/>
      <c r="O14" s="91"/>
      <c r="P14" s="91"/>
    </row>
    <row r="15" spans="2:16" ht="6.75" customHeight="1" x14ac:dyDescent="0.25"/>
    <row r="16" spans="2:16" ht="122.1" customHeight="1" x14ac:dyDescent="0.25">
      <c r="B16" s="142" t="s">
        <v>80</v>
      </c>
      <c r="C16" s="143"/>
      <c r="D16" s="143"/>
      <c r="E16" s="143"/>
      <c r="F16" s="143"/>
      <c r="G16" s="143"/>
      <c r="H16" s="143"/>
      <c r="I16" s="143"/>
      <c r="J16" s="143"/>
      <c r="K16" s="143"/>
      <c r="L16" s="143"/>
      <c r="M16" s="144"/>
      <c r="N16" s="92"/>
      <c r="O16" s="92"/>
      <c r="P16" s="92"/>
    </row>
    <row r="17" spans="2:16" ht="4.5" customHeight="1" x14ac:dyDescent="0.25"/>
    <row r="18" spans="2:16" ht="19.5" customHeight="1" x14ac:dyDescent="0.25">
      <c r="B18" s="189" t="s">
        <v>81</v>
      </c>
      <c r="C18" s="189"/>
      <c r="D18" s="189"/>
      <c r="E18" s="189"/>
      <c r="F18" s="189"/>
      <c r="G18" s="189"/>
      <c r="H18" s="189"/>
      <c r="I18" s="189"/>
      <c r="J18" s="189"/>
      <c r="K18" s="189"/>
      <c r="L18" s="189"/>
      <c r="M18" s="189"/>
      <c r="N18" s="189" t="s">
        <v>153</v>
      </c>
      <c r="O18" s="189"/>
      <c r="P18" s="20"/>
    </row>
    <row r="19" spans="2:16" s="20" customFormat="1" ht="61.05" customHeight="1" x14ac:dyDescent="0.3">
      <c r="B19" s="66" t="s">
        <v>82</v>
      </c>
      <c r="C19" s="66" t="s">
        <v>83</v>
      </c>
      <c r="D19" s="190" t="s">
        <v>84</v>
      </c>
      <c r="E19" s="190"/>
      <c r="F19" s="67" t="s">
        <v>85</v>
      </c>
      <c r="G19" s="68" t="s">
        <v>86</v>
      </c>
      <c r="H19" s="68" t="s">
        <v>87</v>
      </c>
      <c r="I19" s="68" t="s">
        <v>88</v>
      </c>
      <c r="J19" s="69" t="s">
        <v>48</v>
      </c>
      <c r="K19" s="67" t="s">
        <v>89</v>
      </c>
      <c r="L19" s="70" t="s">
        <v>90</v>
      </c>
      <c r="M19" s="67" t="s">
        <v>91</v>
      </c>
      <c r="N19" s="67" t="s">
        <v>154</v>
      </c>
      <c r="O19" s="67" t="s">
        <v>155</v>
      </c>
      <c r="P19" s="67" t="s">
        <v>156</v>
      </c>
    </row>
    <row r="20" spans="2:16" s="20" customFormat="1" ht="40.799999999999997" x14ac:dyDescent="0.3">
      <c r="B20" s="26">
        <v>1</v>
      </c>
      <c r="C20" s="71" t="s">
        <v>92</v>
      </c>
      <c r="D20" s="72" t="s">
        <v>93</v>
      </c>
      <c r="E20" s="73" t="s">
        <v>94</v>
      </c>
      <c r="F20" s="24">
        <v>30</v>
      </c>
      <c r="G20" s="24" t="s">
        <v>95</v>
      </c>
      <c r="H20" s="26">
        <v>1</v>
      </c>
      <c r="I20" s="24" t="s">
        <v>96</v>
      </c>
      <c r="J20" s="74">
        <v>5679545</v>
      </c>
      <c r="K20" s="75">
        <v>5215000</v>
      </c>
      <c r="L20" s="76" t="str">
        <f>IF(K20&gt;J20,"El precio ofertado sobrepasa el precio techo","")</f>
        <v/>
      </c>
      <c r="M20" s="77">
        <f>H20*K20</f>
        <v>5215000</v>
      </c>
      <c r="N20" s="77">
        <f>ROUND(K20,0)</f>
        <v>5215000</v>
      </c>
      <c r="O20" s="77">
        <f>H20*N20</f>
        <v>5215000</v>
      </c>
      <c r="P20" s="62" t="str">
        <f>IF(N20&lt;=J20,"CUMPLE","NO CUMPLE")</f>
        <v>CUMPLE</v>
      </c>
    </row>
    <row r="21" spans="2:16" s="20" customFormat="1" ht="44.25" customHeight="1" x14ac:dyDescent="0.3">
      <c r="B21" s="26">
        <v>2</v>
      </c>
      <c r="C21" s="71" t="s">
        <v>97</v>
      </c>
      <c r="D21" s="72" t="s">
        <v>98</v>
      </c>
      <c r="E21" s="73" t="s">
        <v>99</v>
      </c>
      <c r="F21" s="26">
        <v>41</v>
      </c>
      <c r="G21" s="26" t="s">
        <v>100</v>
      </c>
      <c r="H21" s="26">
        <v>41</v>
      </c>
      <c r="I21" s="26" t="s">
        <v>101</v>
      </c>
      <c r="J21" s="74">
        <v>80375</v>
      </c>
      <c r="K21" s="75">
        <v>69900</v>
      </c>
      <c r="L21" s="76" t="str">
        <f t="shared" ref="L21:L25" si="0">IF(K21&gt;J21,"El precio ofertado sobrepasa el precio techo","")</f>
        <v/>
      </c>
      <c r="M21" s="77">
        <f t="shared" ref="M21:M26" si="1">H21*K21</f>
        <v>2865900</v>
      </c>
      <c r="N21" s="77">
        <f t="shared" ref="N21:N26" si="2">ROUND(K21,0)</f>
        <v>69900</v>
      </c>
      <c r="O21" s="77">
        <f t="shared" ref="O21:O26" si="3">H21*N21</f>
        <v>2865900</v>
      </c>
      <c r="P21" s="62" t="str">
        <f t="shared" ref="P21:P26" si="4">IF(N21&lt;=J21,"CUMPLE","NO CUMPLE")</f>
        <v>CUMPLE</v>
      </c>
    </row>
    <row r="22" spans="2:16" s="20" customFormat="1" ht="66.599999999999994" customHeight="1" x14ac:dyDescent="0.3">
      <c r="B22" s="148">
        <v>5</v>
      </c>
      <c r="C22" s="191" t="s">
        <v>102</v>
      </c>
      <c r="D22" s="193" t="s">
        <v>103</v>
      </c>
      <c r="E22" s="78" t="s">
        <v>104</v>
      </c>
      <c r="F22" s="26">
        <v>41</v>
      </c>
      <c r="G22" s="26" t="s">
        <v>105</v>
      </c>
      <c r="H22" s="26">
        <v>41</v>
      </c>
      <c r="I22" s="26" t="s">
        <v>101</v>
      </c>
      <c r="J22" s="74">
        <v>231179</v>
      </c>
      <c r="K22" s="75">
        <v>201900</v>
      </c>
      <c r="L22" s="76" t="str">
        <f t="shared" si="0"/>
        <v/>
      </c>
      <c r="M22" s="77">
        <f t="shared" si="1"/>
        <v>8277900</v>
      </c>
      <c r="N22" s="77">
        <f>ROUND(K22,0)</f>
        <v>201900</v>
      </c>
      <c r="O22" s="77">
        <f t="shared" si="3"/>
        <v>8277900</v>
      </c>
      <c r="P22" s="62" t="str">
        <f t="shared" si="4"/>
        <v>CUMPLE</v>
      </c>
    </row>
    <row r="23" spans="2:16" s="20" customFormat="1" ht="66.599999999999994" customHeight="1" x14ac:dyDescent="0.3">
      <c r="B23" s="150"/>
      <c r="C23" s="192"/>
      <c r="D23" s="194"/>
      <c r="E23" s="78" t="s">
        <v>106</v>
      </c>
      <c r="F23" s="26">
        <v>40</v>
      </c>
      <c r="G23" s="26" t="s">
        <v>105</v>
      </c>
      <c r="H23" s="26">
        <v>40</v>
      </c>
      <c r="I23" s="26" t="s">
        <v>101</v>
      </c>
      <c r="J23" s="74">
        <v>66710</v>
      </c>
      <c r="K23" s="75">
        <v>60000</v>
      </c>
      <c r="L23" s="76" t="str">
        <f t="shared" si="0"/>
        <v/>
      </c>
      <c r="M23" s="77">
        <f t="shared" si="1"/>
        <v>2400000</v>
      </c>
      <c r="N23" s="77">
        <f t="shared" si="2"/>
        <v>60000</v>
      </c>
      <c r="O23" s="77">
        <f t="shared" si="3"/>
        <v>2400000</v>
      </c>
      <c r="P23" s="62" t="str">
        <f t="shared" si="4"/>
        <v>CUMPLE</v>
      </c>
    </row>
    <row r="24" spans="2:16" s="20" customFormat="1" ht="44.25" customHeight="1" x14ac:dyDescent="0.3">
      <c r="B24" s="148">
        <v>24</v>
      </c>
      <c r="C24" s="185" t="s">
        <v>107</v>
      </c>
      <c r="D24" s="187" t="s">
        <v>108</v>
      </c>
      <c r="E24" s="188"/>
      <c r="F24" s="26">
        <v>130</v>
      </c>
      <c r="G24" s="26" t="s">
        <v>109</v>
      </c>
      <c r="H24" s="26">
        <v>1</v>
      </c>
      <c r="I24" s="26" t="s">
        <v>96</v>
      </c>
      <c r="J24" s="74">
        <v>40054519</v>
      </c>
      <c r="K24" s="75">
        <v>38555000</v>
      </c>
      <c r="L24" s="76" t="str">
        <f t="shared" si="0"/>
        <v/>
      </c>
      <c r="M24" s="77">
        <f t="shared" si="1"/>
        <v>38555000</v>
      </c>
      <c r="N24" s="77">
        <f t="shared" si="2"/>
        <v>38555000</v>
      </c>
      <c r="O24" s="77">
        <f t="shared" si="3"/>
        <v>38555000</v>
      </c>
      <c r="P24" s="62" t="str">
        <f t="shared" si="4"/>
        <v>CUMPLE</v>
      </c>
    </row>
    <row r="25" spans="2:16" s="20" customFormat="1" ht="54" customHeight="1" x14ac:dyDescent="0.3">
      <c r="B25" s="150"/>
      <c r="C25" s="186"/>
      <c r="D25" s="187" t="s">
        <v>110</v>
      </c>
      <c r="E25" s="188"/>
      <c r="F25" s="26">
        <v>37</v>
      </c>
      <c r="G25" s="26" t="s">
        <v>109</v>
      </c>
      <c r="H25" s="26">
        <v>1</v>
      </c>
      <c r="I25" s="26" t="s">
        <v>96</v>
      </c>
      <c r="J25" s="74">
        <v>19821493</v>
      </c>
      <c r="K25" s="75">
        <v>17675000</v>
      </c>
      <c r="L25" s="76" t="str">
        <f t="shared" si="0"/>
        <v/>
      </c>
      <c r="M25" s="77">
        <f t="shared" si="1"/>
        <v>17675000</v>
      </c>
      <c r="N25" s="77">
        <f t="shared" si="2"/>
        <v>17675000</v>
      </c>
      <c r="O25" s="77">
        <f t="shared" si="3"/>
        <v>17675000</v>
      </c>
      <c r="P25" s="62" t="str">
        <f t="shared" si="4"/>
        <v>CUMPLE</v>
      </c>
    </row>
    <row r="26" spans="2:16" s="20" customFormat="1" ht="44.25" customHeight="1" x14ac:dyDescent="0.3">
      <c r="B26" s="26">
        <v>25</v>
      </c>
      <c r="C26" s="79" t="s">
        <v>111</v>
      </c>
      <c r="D26" s="199" t="s">
        <v>112</v>
      </c>
      <c r="E26" s="200"/>
      <c r="F26" s="26">
        <v>130</v>
      </c>
      <c r="G26" s="26" t="s">
        <v>113</v>
      </c>
      <c r="H26" s="26">
        <v>130</v>
      </c>
      <c r="I26" s="26" t="s">
        <v>101</v>
      </c>
      <c r="J26" s="74">
        <v>101842</v>
      </c>
      <c r="K26" s="75">
        <v>82000</v>
      </c>
      <c r="L26" s="76" t="str">
        <f>IF(K26&gt;J26,"El precio ofertado sobrepasa el precio techo","")</f>
        <v/>
      </c>
      <c r="M26" s="77">
        <f t="shared" si="1"/>
        <v>10660000</v>
      </c>
      <c r="N26" s="77">
        <f t="shared" si="2"/>
        <v>82000</v>
      </c>
      <c r="O26" s="77">
        <f t="shared" si="3"/>
        <v>10660000</v>
      </c>
      <c r="P26" s="62" t="str">
        <f t="shared" si="4"/>
        <v>CUMPLE</v>
      </c>
    </row>
    <row r="27" spans="2:16" s="20" customFormat="1" ht="19.05" customHeight="1" x14ac:dyDescent="0.3">
      <c r="B27" s="195" t="s">
        <v>114</v>
      </c>
      <c r="C27" s="196"/>
      <c r="D27" s="196"/>
      <c r="E27" s="196"/>
      <c r="F27" s="196"/>
      <c r="G27" s="196"/>
      <c r="H27" s="196"/>
      <c r="I27" s="196"/>
      <c r="J27" s="196"/>
      <c r="K27" s="196"/>
      <c r="L27" s="197"/>
      <c r="M27" s="80">
        <f>SUM(M20:M26)</f>
        <v>85648800</v>
      </c>
      <c r="N27" s="80"/>
      <c r="O27" s="80">
        <f>SUM(O20:O26)</f>
        <v>85648800</v>
      </c>
      <c r="P27" s="62"/>
    </row>
    <row r="28" spans="2:16" s="20" customFormat="1" ht="20.55" customHeight="1" x14ac:dyDescent="0.3">
      <c r="B28" s="201" t="s">
        <v>115</v>
      </c>
      <c r="C28" s="202"/>
      <c r="D28" s="202"/>
      <c r="E28" s="202"/>
      <c r="F28" s="202"/>
      <c r="G28" s="202"/>
      <c r="H28" s="202"/>
      <c r="I28" s="202"/>
      <c r="J28" s="202"/>
      <c r="K28" s="202"/>
      <c r="L28" s="202"/>
      <c r="M28" s="203"/>
      <c r="N28" s="189" t="s">
        <v>153</v>
      </c>
      <c r="O28" s="189"/>
      <c r="P28" s="65"/>
    </row>
    <row r="29" spans="2:16" s="20" customFormat="1" ht="50.55" customHeight="1" x14ac:dyDescent="0.3">
      <c r="B29" s="66" t="s">
        <v>82</v>
      </c>
      <c r="C29" s="66" t="s">
        <v>83</v>
      </c>
      <c r="D29" s="195" t="s">
        <v>116</v>
      </c>
      <c r="E29" s="197"/>
      <c r="F29" s="67" t="s">
        <v>85</v>
      </c>
      <c r="G29" s="68" t="s">
        <v>86</v>
      </c>
      <c r="H29" s="68" t="s">
        <v>87</v>
      </c>
      <c r="I29" s="68" t="s">
        <v>88</v>
      </c>
      <c r="J29" s="69" t="s">
        <v>48</v>
      </c>
      <c r="K29" s="67" t="s">
        <v>89</v>
      </c>
      <c r="L29" s="70" t="s">
        <v>90</v>
      </c>
      <c r="M29" s="67" t="s">
        <v>91</v>
      </c>
      <c r="N29" s="67" t="s">
        <v>154</v>
      </c>
      <c r="O29" s="67" t="s">
        <v>155</v>
      </c>
      <c r="P29" s="67"/>
    </row>
    <row r="30" spans="2:16" s="20" customFormat="1" ht="166.5" customHeight="1" x14ac:dyDescent="0.3">
      <c r="B30" s="26">
        <v>56</v>
      </c>
      <c r="C30" s="79" t="s">
        <v>117</v>
      </c>
      <c r="D30" s="199" t="s">
        <v>118</v>
      </c>
      <c r="E30" s="200"/>
      <c r="F30" s="26">
        <v>21</v>
      </c>
      <c r="G30" s="26" t="s">
        <v>119</v>
      </c>
      <c r="H30" s="26">
        <v>1</v>
      </c>
      <c r="I30" s="26" t="s">
        <v>96</v>
      </c>
      <c r="J30" s="74">
        <v>43244811</v>
      </c>
      <c r="K30" s="75">
        <v>39245750</v>
      </c>
      <c r="L30" s="76" t="str">
        <f t="shared" ref="L30:L35" si="5">IF(K30&gt;J30,"El precio ofertado sobrepasa el precio techo","")</f>
        <v/>
      </c>
      <c r="M30" s="77">
        <f t="shared" ref="M30:M33" si="6">H30*K30</f>
        <v>39245750</v>
      </c>
      <c r="N30" s="77">
        <f>ROUND(K30,0)</f>
        <v>39245750</v>
      </c>
      <c r="O30" s="77">
        <f>H30*N30</f>
        <v>39245750</v>
      </c>
      <c r="P30" s="62" t="str">
        <f t="shared" ref="P30:P33" si="7">IF(N30&lt;=J30,"CUMPLE","NO CUMPLE")</f>
        <v>CUMPLE</v>
      </c>
    </row>
    <row r="31" spans="2:16" s="20" customFormat="1" ht="161.1" customHeight="1" x14ac:dyDescent="0.3">
      <c r="B31" s="26">
        <v>57</v>
      </c>
      <c r="C31" s="79" t="s">
        <v>120</v>
      </c>
      <c r="D31" s="199" t="s">
        <v>121</v>
      </c>
      <c r="E31" s="200"/>
      <c r="F31" s="26">
        <v>21</v>
      </c>
      <c r="G31" s="26" t="s">
        <v>119</v>
      </c>
      <c r="H31" s="26">
        <v>1</v>
      </c>
      <c r="I31" s="26" t="s">
        <v>122</v>
      </c>
      <c r="J31" s="74">
        <v>15781835</v>
      </c>
      <c r="K31" s="75">
        <v>14899000</v>
      </c>
      <c r="L31" s="76" t="str">
        <f t="shared" si="5"/>
        <v/>
      </c>
      <c r="M31" s="77">
        <f t="shared" si="6"/>
        <v>14899000</v>
      </c>
      <c r="N31" s="77">
        <f t="shared" ref="N31:N33" si="8">ROUND(K31,0)</f>
        <v>14899000</v>
      </c>
      <c r="O31" s="77">
        <f t="shared" ref="O31:O33" si="9">H31*N31</f>
        <v>14899000</v>
      </c>
      <c r="P31" s="62" t="str">
        <f t="shared" si="7"/>
        <v>CUMPLE</v>
      </c>
    </row>
    <row r="32" spans="2:16" s="20" customFormat="1" ht="238.05" customHeight="1" x14ac:dyDescent="0.3">
      <c r="B32" s="26">
        <v>58</v>
      </c>
      <c r="C32" s="79" t="s">
        <v>123</v>
      </c>
      <c r="D32" s="199" t="s">
        <v>124</v>
      </c>
      <c r="E32" s="200"/>
      <c r="F32" s="26">
        <v>111</v>
      </c>
      <c r="G32" s="26" t="s">
        <v>125</v>
      </c>
      <c r="H32" s="26">
        <v>1</v>
      </c>
      <c r="I32" s="26" t="s">
        <v>96</v>
      </c>
      <c r="J32" s="74">
        <v>1990878</v>
      </c>
      <c r="K32" s="75">
        <v>1700000</v>
      </c>
      <c r="L32" s="76" t="str">
        <f t="shared" si="5"/>
        <v/>
      </c>
      <c r="M32" s="77">
        <f t="shared" si="6"/>
        <v>1700000</v>
      </c>
      <c r="N32" s="77">
        <f t="shared" si="8"/>
        <v>1700000</v>
      </c>
      <c r="O32" s="77">
        <f t="shared" si="9"/>
        <v>1700000</v>
      </c>
      <c r="P32" s="62" t="str">
        <f t="shared" si="7"/>
        <v>CUMPLE</v>
      </c>
    </row>
    <row r="33" spans="2:19" s="20" customFormat="1" ht="240.6" customHeight="1" x14ac:dyDescent="0.3">
      <c r="B33" s="26">
        <v>59</v>
      </c>
      <c r="C33" s="79" t="s">
        <v>126</v>
      </c>
      <c r="D33" s="199" t="s">
        <v>127</v>
      </c>
      <c r="E33" s="200"/>
      <c r="F33" s="26">
        <v>200</v>
      </c>
      <c r="G33" s="26" t="s">
        <v>128</v>
      </c>
      <c r="H33" s="26">
        <v>1</v>
      </c>
      <c r="I33" s="26" t="s">
        <v>122</v>
      </c>
      <c r="J33" s="74">
        <v>6461961</v>
      </c>
      <c r="K33" s="75">
        <v>5757200</v>
      </c>
      <c r="L33" s="76" t="str">
        <f t="shared" si="5"/>
        <v/>
      </c>
      <c r="M33" s="77">
        <f t="shared" si="6"/>
        <v>5757200</v>
      </c>
      <c r="N33" s="77">
        <f t="shared" si="8"/>
        <v>5757200</v>
      </c>
      <c r="O33" s="77">
        <f t="shared" si="9"/>
        <v>5757200</v>
      </c>
      <c r="P33" s="62" t="str">
        <f t="shared" si="7"/>
        <v>CUMPLE</v>
      </c>
    </row>
    <row r="34" spans="2:19" s="37" customFormat="1" ht="19.5" customHeight="1" x14ac:dyDescent="0.3">
      <c r="B34" s="195" t="s">
        <v>129</v>
      </c>
      <c r="C34" s="196"/>
      <c r="D34" s="196"/>
      <c r="E34" s="196"/>
      <c r="F34" s="196"/>
      <c r="G34" s="196"/>
      <c r="H34" s="196"/>
      <c r="I34" s="196"/>
      <c r="J34" s="196"/>
      <c r="K34" s="196"/>
      <c r="L34" s="197"/>
      <c r="M34" s="80">
        <f>SUM(M30:M33)</f>
        <v>61601950</v>
      </c>
      <c r="N34" s="80"/>
      <c r="O34" s="80">
        <f>SUM(O30:O33)</f>
        <v>61601950</v>
      </c>
      <c r="P34" s="80"/>
    </row>
    <row r="35" spans="2:19" ht="73.05" customHeight="1" x14ac:dyDescent="0.25">
      <c r="B35" s="24">
        <v>60</v>
      </c>
      <c r="C35" s="71" t="s">
        <v>130</v>
      </c>
      <c r="D35" s="199" t="s">
        <v>131</v>
      </c>
      <c r="E35" s="200"/>
      <c r="F35" s="26" t="s">
        <v>101</v>
      </c>
      <c r="G35" s="26" t="s">
        <v>132</v>
      </c>
      <c r="H35" s="26">
        <v>1</v>
      </c>
      <c r="I35" s="26" t="s">
        <v>101</v>
      </c>
      <c r="J35" s="74">
        <v>12094804</v>
      </c>
      <c r="K35" s="81">
        <v>12094804</v>
      </c>
      <c r="L35" s="76" t="str">
        <f t="shared" si="5"/>
        <v/>
      </c>
      <c r="M35" s="82">
        <f>H35*K35</f>
        <v>12094804</v>
      </c>
      <c r="N35" s="82">
        <f>ROUND(K35,0)</f>
        <v>12094804</v>
      </c>
      <c r="O35" s="82">
        <f>H35*N35</f>
        <v>12094804</v>
      </c>
      <c r="P35" s="62" t="str">
        <f t="shared" ref="P35" si="10">IF(N35&lt;=J35,"CUMPLE","NO CUMPLE")</f>
        <v>CUMPLE</v>
      </c>
    </row>
    <row r="36" spans="2:19" s="37" customFormat="1" ht="18" customHeight="1" x14ac:dyDescent="0.3">
      <c r="B36" s="195" t="s">
        <v>7</v>
      </c>
      <c r="C36" s="196"/>
      <c r="D36" s="196"/>
      <c r="E36" s="196"/>
      <c r="F36" s="196"/>
      <c r="G36" s="196"/>
      <c r="H36" s="196"/>
      <c r="I36" s="196"/>
      <c r="J36" s="196"/>
      <c r="K36" s="196"/>
      <c r="L36" s="197"/>
      <c r="M36" s="80">
        <f>M27+M34+M35</f>
        <v>159345554</v>
      </c>
      <c r="N36" s="80"/>
      <c r="O36" s="80">
        <f>O27+O34+O35</f>
        <v>159345554</v>
      </c>
      <c r="P36" s="80"/>
      <c r="S36" s="39"/>
    </row>
    <row r="37" spans="2:19" s="37" customFormat="1" ht="16.5" customHeight="1" x14ac:dyDescent="0.3"/>
    <row r="38" spans="2:19" s="37" customFormat="1" ht="16.5" customHeight="1" x14ac:dyDescent="0.3">
      <c r="B38" s="198" t="s">
        <v>133</v>
      </c>
      <c r="C38" s="198"/>
      <c r="D38" s="83" t="s">
        <v>134</v>
      </c>
      <c r="E38" s="190" t="s">
        <v>133</v>
      </c>
      <c r="F38" s="190"/>
      <c r="G38" s="66" t="s">
        <v>135</v>
      </c>
    </row>
    <row r="39" spans="2:19" s="37" customFormat="1" ht="16.5" customHeight="1" x14ac:dyDescent="0.3">
      <c r="B39" s="205" t="s">
        <v>114</v>
      </c>
      <c r="C39" s="205"/>
      <c r="D39" s="84">
        <v>94237131</v>
      </c>
      <c r="E39" s="206" t="s">
        <v>114</v>
      </c>
      <c r="F39" s="206"/>
      <c r="G39" s="85">
        <f>M27</f>
        <v>85648800</v>
      </c>
    </row>
    <row r="40" spans="2:19" s="37" customFormat="1" ht="16.5" customHeight="1" x14ac:dyDescent="0.3">
      <c r="B40" s="205" t="s">
        <v>129</v>
      </c>
      <c r="C40" s="205"/>
      <c r="D40" s="84">
        <v>67479485</v>
      </c>
      <c r="E40" s="206" t="s">
        <v>129</v>
      </c>
      <c r="F40" s="206"/>
      <c r="G40" s="85">
        <f>M34</f>
        <v>61601950</v>
      </c>
    </row>
    <row r="41" spans="2:19" s="37" customFormat="1" ht="16.5" customHeight="1" x14ac:dyDescent="0.3">
      <c r="B41" s="207" t="s">
        <v>136</v>
      </c>
      <c r="C41" s="208"/>
      <c r="D41" s="84">
        <v>12094804</v>
      </c>
      <c r="E41" s="209" t="s">
        <v>137</v>
      </c>
      <c r="F41" s="210"/>
      <c r="G41" s="85">
        <f>M35</f>
        <v>12094804</v>
      </c>
    </row>
    <row r="42" spans="2:19" s="37" customFormat="1" ht="16.5" customHeight="1" x14ac:dyDescent="0.3">
      <c r="B42" s="204" t="s">
        <v>138</v>
      </c>
      <c r="C42" s="204"/>
      <c r="D42" s="87">
        <v>173811420</v>
      </c>
      <c r="E42" s="157" t="s">
        <v>138</v>
      </c>
      <c r="F42" s="157"/>
      <c r="G42" s="88">
        <f>SUM(G39:G41)</f>
        <v>159345554</v>
      </c>
    </row>
    <row r="43" spans="2:19" s="37" customFormat="1" ht="16.5" customHeight="1" x14ac:dyDescent="0.3"/>
    <row r="44" spans="2:19" s="37" customFormat="1" ht="16.5" customHeight="1" x14ac:dyDescent="0.3"/>
    <row r="45" spans="2:19" ht="13.8" x14ac:dyDescent="0.25"/>
    <row r="46" spans="2:19" ht="13.8" x14ac:dyDescent="0.25"/>
    <row r="47" spans="2:19" ht="14.1" customHeight="1" x14ac:dyDescent="0.25"/>
    <row r="48" spans="2:19" ht="0" hidden="1" customHeight="1" x14ac:dyDescent="0.25"/>
    <row r="49" ht="0" hidden="1" customHeight="1" x14ac:dyDescent="0.25"/>
    <row r="50" ht="0" hidden="1" customHeight="1" x14ac:dyDescent="0.25"/>
    <row r="51" ht="0" hidden="1" customHeight="1" x14ac:dyDescent="0.25"/>
    <row r="52" ht="0" hidden="1" customHeight="1" x14ac:dyDescent="0.25"/>
    <row r="53" ht="0" hidden="1" customHeight="1" x14ac:dyDescent="0.25"/>
  </sheetData>
  <sheetProtection algorithmName="SHA-512" hashValue="lpOJ2pijqROt1jrX+EdOPdxLHnI7hhdj1329ci/wFUuqlF8Jn2uak49Q+HBc7evZq/umglp+2NmOrBnii4YoAg==" saltValue="bfcGpDgxcPXxmbXETRgHMQ==" spinCount="100000" sheet="1" objects="1" scenarios="1"/>
  <mergeCells count="50">
    <mergeCell ref="B42:C42"/>
    <mergeCell ref="E42:F42"/>
    <mergeCell ref="N18:O18"/>
    <mergeCell ref="N28:O28"/>
    <mergeCell ref="B39:C39"/>
    <mergeCell ref="E39:F39"/>
    <mergeCell ref="B40:C40"/>
    <mergeCell ref="E40:F40"/>
    <mergeCell ref="B41:C41"/>
    <mergeCell ref="E41:F41"/>
    <mergeCell ref="D32:E32"/>
    <mergeCell ref="D33:E33"/>
    <mergeCell ref="B34:L34"/>
    <mergeCell ref="D35:E35"/>
    <mergeCell ref="B36:L36"/>
    <mergeCell ref="B38:C38"/>
    <mergeCell ref="E38:F38"/>
    <mergeCell ref="D26:E26"/>
    <mergeCell ref="B27:L27"/>
    <mergeCell ref="B28:M28"/>
    <mergeCell ref="D29:E29"/>
    <mergeCell ref="D30:E30"/>
    <mergeCell ref="D31:E31"/>
    <mergeCell ref="B24:B25"/>
    <mergeCell ref="C24:C25"/>
    <mergeCell ref="D24:E24"/>
    <mergeCell ref="D25:E25"/>
    <mergeCell ref="B10:C10"/>
    <mergeCell ref="D10:E10"/>
    <mergeCell ref="B18:M18"/>
    <mergeCell ref="D19:E19"/>
    <mergeCell ref="B22:B23"/>
    <mergeCell ref="C22:C23"/>
    <mergeCell ref="D22:D23"/>
    <mergeCell ref="F10:K10"/>
    <mergeCell ref="B12:M12"/>
    <mergeCell ref="B14:M14"/>
    <mergeCell ref="B16:M16"/>
    <mergeCell ref="B8:C8"/>
    <mergeCell ref="D8:E8"/>
    <mergeCell ref="F8:K8"/>
    <mergeCell ref="B9:C9"/>
    <mergeCell ref="D9:E9"/>
    <mergeCell ref="F9:K9"/>
    <mergeCell ref="D2:L2"/>
    <mergeCell ref="D3:L3"/>
    <mergeCell ref="D4:L4"/>
    <mergeCell ref="D5:L5"/>
    <mergeCell ref="B7:C7"/>
    <mergeCell ref="D7:M7"/>
  </mergeCells>
  <pageMargins left="0.7" right="0.7" top="0.75" bottom="0.75" header="0.3" footer="0.3"/>
  <pageSetup scale="59" orientation="portrait" r:id="rId1"/>
  <headerFooter>
    <oddHeader>&amp;L&amp;"Calibri"&amp;15&amp;K000000 Información Pública Clasificada&amp;1#_x000D_</oddHead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5</vt:i4>
      </vt:variant>
    </vt:vector>
  </HeadingPairs>
  <TitlesOfParts>
    <vt:vector size="14" baseType="lpstr">
      <vt:lpstr>OFERTA ECONÓMICA</vt:lpstr>
      <vt:lpstr>Ofertas Recibidas</vt:lpstr>
      <vt:lpstr>Posiciones</vt:lpstr>
      <vt:lpstr>Precios Artif Bajos</vt:lpstr>
      <vt:lpstr>Puntajes</vt:lpstr>
      <vt:lpstr>1. CONTINENTAL EXPERIENCES SAS</vt:lpstr>
      <vt:lpstr>2. INDUHOTEL SAS</vt:lpstr>
      <vt:lpstr>3. ESTRATEGIA Y LOGISTICA DE EV</vt:lpstr>
      <vt:lpstr>4. B2 NETWORKS SAS</vt:lpstr>
      <vt:lpstr>'1. CONTINENTAL EXPERIENCES SAS'!Área_de_impresión</vt:lpstr>
      <vt:lpstr>'2. INDUHOTEL SAS'!Área_de_impresión</vt:lpstr>
      <vt:lpstr>'3. ESTRATEGIA Y LOGISTICA DE EV'!Área_de_impresión</vt:lpstr>
      <vt:lpstr>'4. B2 NETWORKS SAS'!Área_de_impresión</vt:lpstr>
      <vt:lpstr>'OFERTA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Luciano</dc:creator>
  <cp:lastModifiedBy>Asus</cp:lastModifiedBy>
  <dcterms:created xsi:type="dcterms:W3CDTF">2023-08-01T06:43:08Z</dcterms:created>
  <dcterms:modified xsi:type="dcterms:W3CDTF">2024-08-24T00:33:53Z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b498cd-7a81-4486-9103-65b5717baee6_Enabled">
    <vt:lpwstr>true</vt:lpwstr>
  </property>
  <property fmtid="{D5CDD505-2E9C-101B-9397-08002B2CF9AE}" pid="3" name="MSIP_Label_52b498cd-7a81-4486-9103-65b5717baee6_SetDate">
    <vt:lpwstr>2023-08-01T07:00:46Z</vt:lpwstr>
  </property>
  <property fmtid="{D5CDD505-2E9C-101B-9397-08002B2CF9AE}" pid="4" name="MSIP_Label_52b498cd-7a81-4486-9103-65b5717baee6_Method">
    <vt:lpwstr>Standard</vt:lpwstr>
  </property>
  <property fmtid="{D5CDD505-2E9C-101B-9397-08002B2CF9AE}" pid="5" name="MSIP_Label_52b498cd-7a81-4486-9103-65b5717baee6_Name">
    <vt:lpwstr>Información Pública Clasificada</vt:lpwstr>
  </property>
  <property fmtid="{D5CDD505-2E9C-101B-9397-08002B2CF9AE}" pid="6" name="MSIP_Label_52b498cd-7a81-4486-9103-65b5717baee6_SiteId">
    <vt:lpwstr>27864e10-5be4-4d4f-adb5-bbab512029e8</vt:lpwstr>
  </property>
  <property fmtid="{D5CDD505-2E9C-101B-9397-08002B2CF9AE}" pid="7" name="MSIP_Label_52b498cd-7a81-4486-9103-65b5717baee6_ActionId">
    <vt:lpwstr>f58ec4d7-6541-4e16-9511-f10c045596f0</vt:lpwstr>
  </property>
  <property fmtid="{D5CDD505-2E9C-101B-9397-08002B2CF9AE}" pid="8" name="MSIP_Label_52b498cd-7a81-4486-9103-65b5717baee6_ContentBits">
    <vt:lpwstr>1</vt:lpwstr>
  </property>
</Properties>
</file>